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8610" windowHeight="4455" tabRatio="965" activeTab="0"/>
  </bookViews>
  <sheets>
    <sheet name="Отчет с формулами" sheetId="1" r:id="rId1"/>
  </sheets>
  <definedNames>
    <definedName name="_xlnm.Print_Area" localSheetId="0">'Отчет с формулами'!$A$1:$F$772</definedName>
  </definedNames>
  <calcPr fullCalcOnLoad="1" fullPrecision="0"/>
</workbook>
</file>

<file path=xl/sharedStrings.xml><?xml version="1.0" encoding="utf-8"?>
<sst xmlns="http://schemas.openxmlformats.org/spreadsheetml/2006/main" count="2199" uniqueCount="958">
  <si>
    <t>МЦП"Управление и распоряжение мун.имуществом ЭГП на 2014-2016 годы"</t>
  </si>
  <si>
    <t xml:space="preserve"> 0113 1300412 000 000</t>
  </si>
  <si>
    <t xml:space="preserve"> 0113 1300412 000 200</t>
  </si>
  <si>
    <t xml:space="preserve"> 0113 1300412 000 220</t>
  </si>
  <si>
    <t xml:space="preserve"> 0113 1300412 244 226</t>
  </si>
  <si>
    <t xml:space="preserve"> 0113 1300412 852 290</t>
  </si>
  <si>
    <t xml:space="preserve"> 0113 9990115 244 000</t>
  </si>
  <si>
    <t xml:space="preserve"> 0113 9990115 244 200</t>
  </si>
  <si>
    <t xml:space="preserve"> 0113 9990115 244 220</t>
  </si>
  <si>
    <t xml:space="preserve"> 0113 9990115 244 225</t>
  </si>
  <si>
    <t xml:space="preserve"> 0113 9990115 244 226</t>
  </si>
  <si>
    <t>0113 9990115 244 290</t>
  </si>
  <si>
    <t xml:space="preserve">0113 9990115 831 200 </t>
  </si>
  <si>
    <t xml:space="preserve">0113 9990115 831 290 </t>
  </si>
  <si>
    <t xml:space="preserve"> 0113 0130244 244 000</t>
  </si>
  <si>
    <t xml:space="preserve"> 0113 0130244 244 200</t>
  </si>
  <si>
    <t xml:space="preserve"> 0113 0130244 244 220</t>
  </si>
  <si>
    <t xml:space="preserve"> 0113 0130244 244 226</t>
  </si>
  <si>
    <t>0113 1010244 242 000</t>
  </si>
  <si>
    <t xml:space="preserve"> 0113 1010244 242 220</t>
  </si>
  <si>
    <t xml:space="preserve"> 0113 1010244 242 221</t>
  </si>
  <si>
    <t xml:space="preserve"> 0113 1010244 242 225</t>
  </si>
  <si>
    <t xml:space="preserve"> 0113 1010244 242 226</t>
  </si>
  <si>
    <t xml:space="preserve"> 0113 1010244 242 300</t>
  </si>
  <si>
    <t xml:space="preserve"> 0113 1010244 242 310</t>
  </si>
  <si>
    <t xml:space="preserve"> 0113 1010244 242 340</t>
  </si>
  <si>
    <t>0113 1141100 244 000</t>
  </si>
  <si>
    <t>0113 1141100 244 220</t>
  </si>
  <si>
    <t>0113 11411004 244 225</t>
  </si>
  <si>
    <t xml:space="preserve"> 0203 7415118 121 210</t>
  </si>
  <si>
    <t xml:space="preserve"> 0203 7415118 121 211</t>
  </si>
  <si>
    <t xml:space="preserve"> 0203 7415118 121 213</t>
  </si>
  <si>
    <t>0203 7415118 122 222</t>
  </si>
  <si>
    <t xml:space="preserve"> 0203 7415118 242 221</t>
  </si>
  <si>
    <t xml:space="preserve"> 0203 7415118 244 223</t>
  </si>
  <si>
    <t>0203 7415118 122 212</t>
  </si>
  <si>
    <t>0203 7415118 122 226</t>
  </si>
  <si>
    <t xml:space="preserve"> 0203 7415118 122 220</t>
  </si>
  <si>
    <t xml:space="preserve"> 0203 7415118 242 225</t>
  </si>
  <si>
    <t xml:space="preserve"> 0203 7415118 244 310</t>
  </si>
  <si>
    <t xml:space="preserve"> 0203 7415118 244 340</t>
  </si>
  <si>
    <t xml:space="preserve"> 0203 7415118 240 000</t>
  </si>
  <si>
    <t xml:space="preserve"> 0203 7415118 000 000</t>
  </si>
  <si>
    <t>0304 7415119 121 000</t>
  </si>
  <si>
    <t xml:space="preserve"> 0304 7415119 121 200</t>
  </si>
  <si>
    <t xml:space="preserve"> 0304 7415119 121 210</t>
  </si>
  <si>
    <t xml:space="preserve"> 0304 7415119 121 211</t>
  </si>
  <si>
    <t xml:space="preserve"> 0304 7415119 121 213</t>
  </si>
  <si>
    <t xml:space="preserve"> 0309 0210070 244 000</t>
  </si>
  <si>
    <t xml:space="preserve"> 0309 0210200 244 220</t>
  </si>
  <si>
    <t xml:space="preserve"> 0309 0210200 244 226</t>
  </si>
  <si>
    <t>Перечисления другим бюджетам бюджетной системы РФ</t>
  </si>
  <si>
    <t>0309 0210070 540 251</t>
  </si>
  <si>
    <t>0309 0320300 000 000</t>
  </si>
  <si>
    <t xml:space="preserve"> 0309 0320300 244 220</t>
  </si>
  <si>
    <t>0309 0320300 244 226</t>
  </si>
  <si>
    <t>0309 0000000 000 251</t>
  </si>
  <si>
    <t xml:space="preserve"> 0309 0000000 000 300</t>
  </si>
  <si>
    <t>0309 0000000 000 310</t>
  </si>
  <si>
    <t>0309 0000000 000 340</t>
  </si>
  <si>
    <t>Перечисления другим бюджетам бюдженой системы РФ</t>
  </si>
  <si>
    <t>0300 0000000 000 251</t>
  </si>
  <si>
    <t>МЦП"Развитие сельского хозяйства ЭГП на 2014-2020г"</t>
  </si>
  <si>
    <t xml:space="preserve">0405 1200000 000 000 </t>
  </si>
  <si>
    <t xml:space="preserve">0405 1211200  244 200 </t>
  </si>
  <si>
    <t>0405 1211200 244 220</t>
  </si>
  <si>
    <t>0405 1211200 244 226</t>
  </si>
  <si>
    <t>0405 1221200 244 290</t>
  </si>
  <si>
    <t xml:space="preserve">0405 1231200 244 226  </t>
  </si>
  <si>
    <t>0408 9990408 810 000</t>
  </si>
  <si>
    <t>0408 9990408 810 200</t>
  </si>
  <si>
    <t>0408 9990408 810 240</t>
  </si>
  <si>
    <t>0408 9990408 810 241</t>
  </si>
  <si>
    <t>МЦП "По ремонту автомобильных дорог, дворовых территорий и подьездных дорог к дворовым территорим"</t>
  </si>
  <si>
    <t>0409 0400000 000 000</t>
  </si>
  <si>
    <t>Ремонт автомобильных дорог.дворовх территорий в рамках МЦП"По ремонту автомобильных дорог, дворовых территорий и подьездных дорог к дворовым территориям"</t>
  </si>
  <si>
    <t>0409 0420400 000 000</t>
  </si>
  <si>
    <t>0409 0420400 244 220</t>
  </si>
  <si>
    <t>0409 0420400 244 225</t>
  </si>
  <si>
    <t>0409 0430400 240 000</t>
  </si>
  <si>
    <t>Содержание дорог в рамках МЦП"По ремонту автомобильных дорог, дворовых территорий и подьездных дорог к дворовым территорим"</t>
  </si>
  <si>
    <t>0409 0430400 240 220</t>
  </si>
  <si>
    <t>0409 0430400 240 225</t>
  </si>
  <si>
    <t>0412 1300412 244 000</t>
  </si>
  <si>
    <t>0412 1300412 244 200</t>
  </si>
  <si>
    <t>0412 1300412 244 220</t>
  </si>
  <si>
    <t>0412 1300412 244 226</t>
  </si>
  <si>
    <t>МЦП"Развитие и поддержка малого и среднего предпринимательства"</t>
  </si>
  <si>
    <t>0412 0500000 000 000</t>
  </si>
  <si>
    <t>Мероприятие в рамках МЦП"Развитие и поддержка малого и среднего предпринимательства"</t>
  </si>
  <si>
    <t>0412 0510500 244 220</t>
  </si>
  <si>
    <t>0412 0510500 244 226</t>
  </si>
  <si>
    <t>0412 0510500 000 000</t>
  </si>
  <si>
    <t>0412 0510500 810 242</t>
  </si>
  <si>
    <t>Безвозмездные и безвозвратные перечисления организациям,кроме гос.и муниципальным орг-циям</t>
  </si>
  <si>
    <t>Реализация доп.мероприятий, направленных на снижение напряженности на рынке труда в рамках МЦП"Развитие и поддержка малого и среднего предпринимательства"</t>
  </si>
  <si>
    <t>0412 0520500 000 000</t>
  </si>
  <si>
    <t>0412 0520500 244 200</t>
  </si>
  <si>
    <t>0412 0520500 244 290</t>
  </si>
  <si>
    <t>0412 0000000 000 242</t>
  </si>
  <si>
    <t>0400 0000000 000 242</t>
  </si>
  <si>
    <t>0501 0600000 000 000</t>
  </si>
  <si>
    <t>Услуги за сбор найма в рамках МЦП "Комплексного развития системы коммунальной инфраструктуры ЭГП 2011-2020гг"</t>
  </si>
  <si>
    <t>0501 0650810 244 200</t>
  </si>
  <si>
    <t>0501 0650810 244 220</t>
  </si>
  <si>
    <t>0501 0650810 244 225</t>
  </si>
  <si>
    <t>0501 0650810 244 226</t>
  </si>
  <si>
    <t>Субсидии юридическим лицам в рамках МЦП "Комплексного развития системы коммунальной инфраструктуры ЭГП 2011-2020гг"</t>
  </si>
  <si>
    <t>0501 0650810 810 000</t>
  </si>
  <si>
    <t>0501 0650810 810 240</t>
  </si>
  <si>
    <t>0501 0650810 810 242</t>
  </si>
  <si>
    <t>0502 0600000 000 000</t>
  </si>
  <si>
    <t>0502 0610300 244 000</t>
  </si>
  <si>
    <t>Мероприятия по теплоснабжению в рамкахМЦП "Комплексного развития системы коммунальной инфраструктуры ЭГП 2011-2020гг"</t>
  </si>
  <si>
    <t>0502 0610300 244 200</t>
  </si>
  <si>
    <t>0502 0610300 244 225</t>
  </si>
  <si>
    <t>Мероприятия по водоотведения в рамкахМЦП "Комплексного развития системы коммунальной инфраструктуры ЭГП 2011-2020гг"</t>
  </si>
  <si>
    <t>0502 0620300 000 000</t>
  </si>
  <si>
    <t>0502 0620300 244 200</t>
  </si>
  <si>
    <t>0502 0620300 244 225</t>
  </si>
  <si>
    <t>МЦП реконструкции и модернизации ЖКХ АМР на 2010-2020гг</t>
  </si>
  <si>
    <t>0502 06100300 00 000</t>
  </si>
  <si>
    <t>0502 06100300 240 200</t>
  </si>
  <si>
    <t>0502 06100300 240 220</t>
  </si>
  <si>
    <t>0502 06100300 244 225</t>
  </si>
  <si>
    <t>0502 0000000 000 225</t>
  </si>
  <si>
    <t>0503 0000000 000 200</t>
  </si>
  <si>
    <t>0503 0000000 000 220</t>
  </si>
  <si>
    <t>0503 0000000 000 222</t>
  </si>
  <si>
    <t>0503 0000000 000 223</t>
  </si>
  <si>
    <t>0503 0000000 000 225</t>
  </si>
  <si>
    <t>0503 0000000 000 226</t>
  </si>
  <si>
    <t>0503 0000000 000 300</t>
  </si>
  <si>
    <t>0503 0000000 000 340</t>
  </si>
  <si>
    <t>0503 0710700 244 000</t>
  </si>
  <si>
    <t>0503 0710700 244 200</t>
  </si>
  <si>
    <t>0503 0710700 244 220</t>
  </si>
  <si>
    <t>0503 0710700 244 223</t>
  </si>
  <si>
    <t>0503 0710700 244 225</t>
  </si>
  <si>
    <t>0503 0710700 244 226</t>
  </si>
  <si>
    <t>0503 0000000 000 000</t>
  </si>
  <si>
    <t>0503 9996003 244 000</t>
  </si>
  <si>
    <t>0503 9996003 244 200</t>
  </si>
  <si>
    <t>0503 9996003 244 220</t>
  </si>
  <si>
    <t>0503 9996003 244 226</t>
  </si>
  <si>
    <t>0503 9996004 244 000</t>
  </si>
  <si>
    <t>0503 9996004 244 200</t>
  </si>
  <si>
    <t>0503 9996004 244 220</t>
  </si>
  <si>
    <t>0503 9996004 244 226</t>
  </si>
  <si>
    <t>0503 9996005 244 000</t>
  </si>
  <si>
    <t>0503 9996005 244 200</t>
  </si>
  <si>
    <t>0503 9996005 244 220</t>
  </si>
  <si>
    <t>0503 9996005 244 222</t>
  </si>
  <si>
    <t>0503 9996005 244 226</t>
  </si>
  <si>
    <t>0503 9996005 244 300</t>
  </si>
  <si>
    <t>0503 9996005 244 340</t>
  </si>
  <si>
    <t>0707 08408004310100 500 220</t>
  </si>
  <si>
    <t>0707 0840800 244 200</t>
  </si>
  <si>
    <t>0707 0840800 244 290</t>
  </si>
  <si>
    <t>МЦП"Реализация молодежной политики на территории ЭГП на 2013-2015гг"</t>
  </si>
  <si>
    <t>07070840800 200 000</t>
  </si>
  <si>
    <t>0801 9994490 000 000</t>
  </si>
  <si>
    <t>0801 9994490 000 200</t>
  </si>
  <si>
    <t>0801 9994490 000 240</t>
  </si>
  <si>
    <t>0801 9994490 000 241</t>
  </si>
  <si>
    <t>0801 9994491 610 000</t>
  </si>
  <si>
    <t>0801 9994491 611 000</t>
  </si>
  <si>
    <t>0801 9994491 611 200</t>
  </si>
  <si>
    <t>0801 9994491 611 240</t>
  </si>
  <si>
    <t>0801 9994491 611 241</t>
  </si>
  <si>
    <t>0801 9994491 612 000</t>
  </si>
  <si>
    <t>0801 9994491 612 240</t>
  </si>
  <si>
    <t>0801 9994491 612 241</t>
  </si>
  <si>
    <t>0801 9994492 610 000</t>
  </si>
  <si>
    <t>0801 9994492 611 000</t>
  </si>
  <si>
    <t>0801 9994492 611 200</t>
  </si>
  <si>
    <t>0801 9994492 611 240</t>
  </si>
  <si>
    <t>0801 9994492 611 241</t>
  </si>
  <si>
    <t>0801 9994492 612 000</t>
  </si>
  <si>
    <t>0801 9994492 612 200</t>
  </si>
  <si>
    <t>0801 9994492 612 241</t>
  </si>
  <si>
    <t>0801 9998500 000 000</t>
  </si>
  <si>
    <t>0801 9998500 244 200</t>
  </si>
  <si>
    <t>0801 9998500 244 290</t>
  </si>
  <si>
    <t>0801 1141100 000 000</t>
  </si>
  <si>
    <t>0801 1141100 612 200</t>
  </si>
  <si>
    <t>0801 1141100 612 240</t>
  </si>
  <si>
    <t>0801 1141100 612 241</t>
  </si>
  <si>
    <t>1001 9991001 000 200</t>
  </si>
  <si>
    <t>1001 9991001 321 200</t>
  </si>
  <si>
    <t>1001 9991001 321 260</t>
  </si>
  <si>
    <t>1001 9991001 321 263</t>
  </si>
  <si>
    <t>1102 9991102 000 200</t>
  </si>
  <si>
    <t>0908 9991102 000 210</t>
  </si>
  <si>
    <t>1102 9991102 000 240</t>
  </si>
  <si>
    <t>1102 9991102 000 241</t>
  </si>
  <si>
    <t>1102 9991102 000 290</t>
  </si>
  <si>
    <t>1102 9991102 621 200</t>
  </si>
  <si>
    <t>1102 9991102 621 240</t>
  </si>
  <si>
    <t>1102 9991102 621 241</t>
  </si>
  <si>
    <t>МЦП"Развитие и пропаганда физической культуры и спорта на 2013-2015гг"</t>
  </si>
  <si>
    <t>1102 0910000 000 000</t>
  </si>
  <si>
    <t>1102 0911102 244 000</t>
  </si>
  <si>
    <t>1102 0911102 244 200</t>
  </si>
  <si>
    <t>1102 0911102 244 290</t>
  </si>
  <si>
    <t>1102 0910030 622 200</t>
  </si>
  <si>
    <t>1102 0910030 622 240</t>
  </si>
  <si>
    <t>1102 0910030 622 241</t>
  </si>
  <si>
    <t>06.02.2014г</t>
  </si>
  <si>
    <t>субсидии на иные цели (ДК)</t>
  </si>
  <si>
    <t>Библиотеки (МЗ)</t>
  </si>
  <si>
    <t>Дворцы и дома культуры (МЗ)</t>
  </si>
  <si>
    <t>1102 5129700 620 000</t>
  </si>
  <si>
    <t>Субсидии МАУ СК (МЗ)</t>
  </si>
  <si>
    <t>МЦП "Развитие и пропаганда физической культуры и спорта на 2013-2015гг"</t>
  </si>
  <si>
    <t>Уменьшение прочих остатков денежных средств  бюджетов поселений</t>
  </si>
  <si>
    <t>Остатки средств бюджетов</t>
  </si>
  <si>
    <t>увеличение внутренних заимствований (КОСГУ 710)</t>
  </si>
  <si>
    <t>уменьшение внутренних заимствований (КОСГУ 810)</t>
  </si>
  <si>
    <t>01  05  02  01  00  0000  510</t>
  </si>
  <si>
    <t>01  05  02  01  10  0000  510</t>
  </si>
  <si>
    <t>01  05  02  01  00  0000  610</t>
  </si>
  <si>
    <t>01  05  02  01  10  0000  610</t>
  </si>
  <si>
    <t>08  00  00  00  00  0000  000</t>
  </si>
  <si>
    <t>57  00  00  00  00  0000  710</t>
  </si>
  <si>
    <t>57  00  00  00  00  0000  810</t>
  </si>
  <si>
    <t>проверка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</si>
  <si>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</si>
  <si>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</si>
  <si>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00030303050100000180</t>
  </si>
  <si>
    <t>Гранты, премии, добровольные пожертвования муниципальным учреждениям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</si>
  <si>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</si>
  <si>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1. Доходы бюджета</t>
  </si>
  <si>
    <t>Единица измерения: руб.</t>
  </si>
  <si>
    <t>Периодичность: месячная</t>
  </si>
  <si>
    <t>Наименование публично-правового образования________________________________________</t>
  </si>
  <si>
    <t>по ОКПО</t>
  </si>
  <si>
    <t>коды</t>
  </si>
  <si>
    <t>ОТЧЕТ ОБ ИСПОЛНЕНИИ БЮДЖЕТА</t>
  </si>
  <si>
    <t>Налоговые и неналоговые доходы</t>
  </si>
  <si>
    <t>БЕЗВОЗМЕЗДНЫЕ ПОСТУПЛЕНИЯ</t>
  </si>
  <si>
    <t>00020000000000000000</t>
  </si>
  <si>
    <t>Дотации бюджетам поселений на выравнивание бюджетной обеспеченности</t>
  </si>
  <si>
    <t>00020201001100000151</t>
  </si>
  <si>
    <t>Прочие субсидии бюджетам поселений</t>
  </si>
  <si>
    <t>00020202999100000151</t>
  </si>
  <si>
    <t>00020203003100000151</t>
  </si>
  <si>
    <t xml:space="preserve"> 0103 0000000 000 262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</si>
  <si>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</si>
  <si>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</si>
  <si>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 xml:space="preserve"> 0203 0000000 000 000</t>
  </si>
  <si>
    <t xml:space="preserve"> 0200 0000000 000 000</t>
  </si>
  <si>
    <t xml:space="preserve"> 0300 0000000 000 000</t>
  </si>
  <si>
    <t>Национальная безопасность и правоохранительная деятельность</t>
  </si>
  <si>
    <t>Безвозмездные и безвозвратные перечисления</t>
  </si>
  <si>
    <t>Безвозмездные и безвозвратные перечисления гос.и муниципальным орг-циям</t>
  </si>
  <si>
    <t>Национальная  экономика</t>
  </si>
  <si>
    <t>0400 0000000 000 200</t>
  </si>
  <si>
    <t>0400 0000000 000 000</t>
  </si>
  <si>
    <t>0400 0000000 000 220</t>
  </si>
  <si>
    <t>0400 0000000 000 225</t>
  </si>
  <si>
    <t>0400 0000000 000 226</t>
  </si>
  <si>
    <t>0400 0000000 000 240</t>
  </si>
  <si>
    <t>0400 0000000 000 241</t>
  </si>
  <si>
    <t>Безвозмездные и безвозвратные перечисления  орг-циям за исключением гос.и муницип.</t>
  </si>
  <si>
    <t>0408 3030200 006 225</t>
  </si>
  <si>
    <t>0408 3030200 006 226</t>
  </si>
  <si>
    <t>0408 3030200 006 220</t>
  </si>
  <si>
    <t>0408 3030200 006 242</t>
  </si>
  <si>
    <t>0412 0000000 000 000</t>
  </si>
  <si>
    <t>Другие вопросы в области национальной экономики</t>
  </si>
  <si>
    <t>0400 0000000 000 290</t>
  </si>
  <si>
    <t>0412 0000000 000 200</t>
  </si>
  <si>
    <t>0412 0000000 000 220</t>
  </si>
  <si>
    <t>0412 0000000 000 226</t>
  </si>
  <si>
    <t>0412 0000000 000 290</t>
  </si>
  <si>
    <t>0412 3400300 500 225</t>
  </si>
  <si>
    <t>Жилищно-коммунальное хозяйство</t>
  </si>
  <si>
    <t>0500 0000000 000 000</t>
  </si>
  <si>
    <t>0500 0000000 000 200</t>
  </si>
  <si>
    <t>0500 0000000 000 220</t>
  </si>
  <si>
    <t>0500 0000000 000 225</t>
  </si>
  <si>
    <t>Капитальный ремонт государственного жилищного фонда субъектов Российской Федерации  и муниципального жилищного фонда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</si>
  <si>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</si>
  <si>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</si>
  <si>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поселений на выполнение передаваемых полномочий субъектов Российской Федерации</t>
  </si>
  <si>
    <t>00020203024100000151</t>
  </si>
  <si>
    <t>Прочие межбюджетные трансферты, передаваемые бюджетам поселений</t>
  </si>
  <si>
    <t>00010000000000000000</t>
  </si>
  <si>
    <t>00030000000000000000</t>
  </si>
  <si>
    <t>00030201050100000130</t>
  </si>
  <si>
    <t>2</t>
  </si>
  <si>
    <t>Субвенции на комплектование книжных фондов библиотек муниципальных образований</t>
  </si>
  <si>
    <t xml:space="preserve"> 0203 0013600 500 226</t>
  </si>
  <si>
    <t xml:space="preserve"> 0203 0013600 500 260</t>
  </si>
  <si>
    <t xml:space="preserve"> 0203 0013600 500 262</t>
  </si>
  <si>
    <t xml:space="preserve"> 0203 0013600 500 300</t>
  </si>
  <si>
    <t xml:space="preserve"> 0203 0013600 500 310</t>
  </si>
  <si>
    <t xml:space="preserve"> 0203 0013600 500 340</t>
  </si>
  <si>
    <t xml:space="preserve">комплектование книжного фонда </t>
  </si>
  <si>
    <t>2.Расходы бюджета</t>
  </si>
  <si>
    <t>Расходы бюджета - всего</t>
  </si>
  <si>
    <t>Общегосударственные вопросы</t>
  </si>
  <si>
    <t>Оплата труда</t>
  </si>
  <si>
    <t xml:space="preserve"> 0102 0020300 500 220</t>
  </si>
  <si>
    <t xml:space="preserve"> 0102 0020300 500 221</t>
  </si>
  <si>
    <t xml:space="preserve"> 0102 0020300 500 222</t>
  </si>
  <si>
    <t xml:space="preserve"> 0102 0020300 500 223</t>
  </si>
  <si>
    <t xml:space="preserve"> 0102 0020300 500 224</t>
  </si>
  <si>
    <t xml:space="preserve"> 0102 0020300 500 225</t>
  </si>
  <si>
    <t xml:space="preserve"> 0102 0020300 500 226</t>
  </si>
  <si>
    <t xml:space="preserve"> 0102 0020300 500 260</t>
  </si>
  <si>
    <t xml:space="preserve"> 0102 0020300 500 262</t>
  </si>
  <si>
    <t xml:space="preserve"> 0102 0020300 500 290</t>
  </si>
  <si>
    <t xml:space="preserve"> 0102 0020300 500 300</t>
  </si>
  <si>
    <t xml:space="preserve"> 0102 0020300 500 310</t>
  </si>
  <si>
    <t xml:space="preserve"> 0102 0020300 500 340</t>
  </si>
  <si>
    <t xml:space="preserve"> 0103 0021100 500 220</t>
  </si>
  <si>
    <t xml:space="preserve"> 0103 0021100 500 221</t>
  </si>
  <si>
    <t xml:space="preserve"> 0103 0021100 500 222</t>
  </si>
  <si>
    <t xml:space="preserve"> 0103 0021100 500 223</t>
  </si>
  <si>
    <t xml:space="preserve"> 0103 0021100 500 224</t>
  </si>
  <si>
    <t xml:space="preserve"> 0103 0021100 500 225</t>
  </si>
  <si>
    <t xml:space="preserve"> 0103 0021100 500 226</t>
  </si>
  <si>
    <t xml:space="preserve"> 0103 0021100 500 260</t>
  </si>
  <si>
    <t xml:space="preserve"> 0103 0021100 500 262</t>
  </si>
  <si>
    <t xml:space="preserve"> 0103 0021100 500 290</t>
  </si>
  <si>
    <t xml:space="preserve"> 0103 0021100 500 310</t>
  </si>
  <si>
    <t xml:space="preserve"> 0103 0021100 500 300</t>
  </si>
  <si>
    <t xml:space="preserve"> 0103 0021100 500 340</t>
  </si>
  <si>
    <t xml:space="preserve"> 0103 0020400 500 000</t>
  </si>
  <si>
    <t xml:space="preserve"> 0103 0020400 500 200</t>
  </si>
  <si>
    <t xml:space="preserve"> 0103 0020400 500 210</t>
  </si>
  <si>
    <t xml:space="preserve"> 0103 0020400 500 211</t>
  </si>
  <si>
    <t xml:space="preserve"> 0103 0020400 500 212</t>
  </si>
  <si>
    <t xml:space="preserve"> 0103 0020400 500 213</t>
  </si>
  <si>
    <t xml:space="preserve"> 0103 0020400 500 220</t>
  </si>
  <si>
    <t xml:space="preserve"> 0103 0020400 500 221</t>
  </si>
  <si>
    <t xml:space="preserve"> 0103 0020400 500 222</t>
  </si>
  <si>
    <t xml:space="preserve"> 0103 0020400 500 223</t>
  </si>
  <si>
    <t xml:space="preserve"> 0103 0020400 500 224</t>
  </si>
  <si>
    <t xml:space="preserve"> 0103 0020400 500 225</t>
  </si>
  <si>
    <t xml:space="preserve"> 0103 0020400 500 226</t>
  </si>
  <si>
    <t xml:space="preserve"> 0103 0020400 500 260</t>
  </si>
  <si>
    <t xml:space="preserve"> 0103 0020400 500 262</t>
  </si>
  <si>
    <t xml:space="preserve"> 0103 0020400 500 290</t>
  </si>
  <si>
    <t xml:space="preserve"> 0103 0020400 500 300</t>
  </si>
  <si>
    <t>Доходы от перечисления части прибыли остающейся</t>
  </si>
  <si>
    <t>0707 4310100 500 222</t>
  </si>
  <si>
    <t>0707 4310100 500 300</t>
  </si>
  <si>
    <t xml:space="preserve"> 0103 0020400 500 310</t>
  </si>
  <si>
    <t xml:space="preserve"> 0103 0020400 500 340</t>
  </si>
  <si>
    <t xml:space="preserve"> 0103 0021200 500 000</t>
  </si>
  <si>
    <t xml:space="preserve"> 0103 0021200 500 200</t>
  </si>
  <si>
    <t xml:space="preserve"> 0103 0021200 500 210</t>
  </si>
  <si>
    <t xml:space="preserve"> 0103 0021200 500 211</t>
  </si>
  <si>
    <t xml:space="preserve"> 0103 0021200 500 212</t>
  </si>
  <si>
    <t xml:space="preserve"> 0103 0021200 500 213</t>
  </si>
  <si>
    <t xml:space="preserve"> 0103 0021200 500 220</t>
  </si>
  <si>
    <t xml:space="preserve"> 0103 0021200 500 221</t>
  </si>
  <si>
    <t xml:space="preserve"> 0103 0021200 500 222</t>
  </si>
  <si>
    <t xml:space="preserve"> 0103 0021200 500 223</t>
  </si>
  <si>
    <t xml:space="preserve"> 0103 0021200 500 224</t>
  </si>
  <si>
    <t xml:space="preserve"> 0103 0021200 500 225</t>
  </si>
  <si>
    <t xml:space="preserve"> 0103 0021200 500 226</t>
  </si>
  <si>
    <t xml:space="preserve"> 0103 0021200 500 260</t>
  </si>
  <si>
    <t xml:space="preserve"> 0103 0021200 500 262</t>
  </si>
  <si>
    <t xml:space="preserve"> 0103 0021200 500 290</t>
  </si>
  <si>
    <t xml:space="preserve"> 0103 0021200 500 300</t>
  </si>
  <si>
    <t xml:space="preserve"> 0103 0021200 500 310</t>
  </si>
  <si>
    <t xml:space="preserve"> 0103 0021200 500 340</t>
  </si>
  <si>
    <t xml:space="preserve"> 0114 0000000 000 224</t>
  </si>
  <si>
    <t xml:space="preserve"> 0114 0000000 000 225</t>
  </si>
  <si>
    <t>Реализация государственных функций, связанных с общегосударственным управлением</t>
  </si>
  <si>
    <t xml:space="preserve"> 0114 0000000 000 260</t>
  </si>
  <si>
    <t>Пенсии,пособиявыплачиваемые организациями сектора гос.управления</t>
  </si>
  <si>
    <t xml:space="preserve"> 0103 0000000 000 000</t>
  </si>
  <si>
    <t xml:space="preserve"> 0103 0000000 000 200</t>
  </si>
  <si>
    <t xml:space="preserve"> 0103 0000000 000 210</t>
  </si>
  <si>
    <t xml:space="preserve"> 0103 0000000 000 211</t>
  </si>
  <si>
    <t xml:space="preserve"> 0103 0000000 000 212</t>
  </si>
  <si>
    <t xml:space="preserve"> 0103 0000000 000 213</t>
  </si>
  <si>
    <t xml:space="preserve"> 0103 0000000 000 220</t>
  </si>
  <si>
    <t xml:space="preserve"> 0103 0000000 000 221</t>
  </si>
  <si>
    <t xml:space="preserve"> 0103 0000000 000 222</t>
  </si>
  <si>
    <t xml:space="preserve"> 0103 0000000 000 223</t>
  </si>
  <si>
    <t xml:space="preserve"> 0103 0000000 000 224</t>
  </si>
  <si>
    <t xml:space="preserve"> 0103 0000000 000 225</t>
  </si>
  <si>
    <t xml:space="preserve"> 0103 0000000 000 226</t>
  </si>
  <si>
    <t xml:space="preserve"> 0103 0000000 000 260</t>
  </si>
  <si>
    <t xml:space="preserve"> 0103 0000000 000 290</t>
  </si>
  <si>
    <t xml:space="preserve"> 0103 0000000 000 300</t>
  </si>
  <si>
    <t xml:space="preserve"> 0103 0000000 000 310</t>
  </si>
  <si>
    <t xml:space="preserve"> 0103 0000000 000 340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</si>
  <si>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</si>
  <si>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</si>
  <si>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</si>
  <si>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>Прочие расходы</t>
  </si>
  <si>
    <t>Начисления на оплату труда</t>
  </si>
  <si>
    <t>Транспортные услуги</t>
  </si>
  <si>
    <t>(расшифровка подписи)</t>
  </si>
  <si>
    <t>10</t>
  </si>
  <si>
    <t>(подпись)</t>
  </si>
  <si>
    <t>0908 5129700 500 210</t>
  </si>
  <si>
    <t>0908 5129700 500 212</t>
  </si>
  <si>
    <t>Оплата труда и начисления на выплаты</t>
  </si>
  <si>
    <t>0908 5129700 000 210</t>
  </si>
  <si>
    <t>Код строки</t>
  </si>
  <si>
    <t>Расходы</t>
  </si>
  <si>
    <t>Оплата труда и начисления на оплату труда</t>
  </si>
  <si>
    <t>Прочие выплаты</t>
  </si>
  <si>
    <t>Приобретение услуг</t>
  </si>
  <si>
    <t>Услуги связи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</si>
  <si>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</si>
  <si>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</si>
  <si>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</si>
  <si>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</si>
  <si>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Социальное обеспечение</t>
  </si>
  <si>
    <t>Пособия по социальной помощи населению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</si>
  <si>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</si>
  <si>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</si>
  <si>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</si>
  <si>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0500 0000000 000 226</t>
  </si>
  <si>
    <t>0500 0000000 000 223</t>
  </si>
  <si>
    <t>Наименование показателя</t>
  </si>
  <si>
    <t>Доходы от реализации иного имущества,находящегося в собственности поселений (за исключеникм имущества АУ и МУП, в т.ч. Казенных)</t>
  </si>
  <si>
    <t>00020204999100000151</t>
  </si>
  <si>
    <t>0503 6000400 500 225</t>
  </si>
  <si>
    <t>0707 4310100 500 340</t>
  </si>
  <si>
    <t>материальная помощь</t>
  </si>
  <si>
    <t>0908 5129700 500 340</t>
  </si>
  <si>
    <t>0908 5129700 500 300</t>
  </si>
  <si>
    <t>Увеличение ст-ти мат.запасов</t>
  </si>
  <si>
    <t>0908 5129700 500 224</t>
  </si>
  <si>
    <t>0908 5129700 000 222</t>
  </si>
  <si>
    <t>Результат исполнения бюджета</t>
  </si>
  <si>
    <t>450</t>
  </si>
  <si>
    <t>7900 0000000 000 000</t>
  </si>
  <si>
    <t>3.Источники финансирования дефицита бюджета</t>
  </si>
  <si>
    <t>Единый сельскохозяйственный налог</t>
  </si>
  <si>
    <t>Доходы от продажи услуг, оказываемых учреждениями, находящимися в ведении органов местного самоуправления поселений</t>
  </si>
  <si>
    <t>Председатель представительного органа муниципального образования</t>
  </si>
  <si>
    <t>200</t>
  </si>
  <si>
    <t>Транспорт</t>
  </si>
  <si>
    <t>Озеленение</t>
  </si>
  <si>
    <t>Прочие мероприятия по благоустройству городских округов и поселений</t>
  </si>
  <si>
    <t>Образование</t>
  </si>
  <si>
    <t>Культура</t>
  </si>
  <si>
    <t>0800 0000000 000 000</t>
  </si>
  <si>
    <t>0700 0000000 000 000</t>
  </si>
  <si>
    <t>0800 0000000 000 200</t>
  </si>
  <si>
    <t>0801 4409901 001 200</t>
  </si>
  <si>
    <t>0801 4409901 001 000</t>
  </si>
  <si>
    <t>0801 5210141 001 000</t>
  </si>
  <si>
    <t>0801 5210141 001 211</t>
  </si>
  <si>
    <t>0801 5210141 001 210</t>
  </si>
  <si>
    <t>0801 5210142 001 000</t>
  </si>
  <si>
    <t>0801 5210142 001 200</t>
  </si>
  <si>
    <t>0801 5210142 001 210</t>
  </si>
  <si>
    <t>0801 5210142 001 211</t>
  </si>
  <si>
    <t>0801 5210142 001 212</t>
  </si>
  <si>
    <t>0801 5210142 001 213</t>
  </si>
  <si>
    <t>Выслуга лет культуры</t>
  </si>
  <si>
    <t>сельские культуры</t>
  </si>
  <si>
    <t>0801 5210143 001 000</t>
  </si>
  <si>
    <t>0801 5210143 001 200</t>
  </si>
  <si>
    <t>0801 5210143 001 210</t>
  </si>
  <si>
    <t>0801 5210143 001 211</t>
  </si>
  <si>
    <t>0801 5210143 001 212</t>
  </si>
  <si>
    <t>0801 5210143 001 213</t>
  </si>
  <si>
    <t>0801 4409901 001 210</t>
  </si>
  <si>
    <t>0801 4409901 001 211</t>
  </si>
  <si>
    <t>0801 4409901 001 212</t>
  </si>
  <si>
    <t>0801 4409901 001 213</t>
  </si>
  <si>
    <t>0801 4409901 001 220</t>
  </si>
  <si>
    <t>0801 4409901 001 221</t>
  </si>
  <si>
    <t>0801 4409901 001 222</t>
  </si>
  <si>
    <t>0801 4409901 001 223</t>
  </si>
  <si>
    <t>0801 4409901 001 224</t>
  </si>
  <si>
    <t>0801 4409901 001 225</t>
  </si>
  <si>
    <t>0801 4409901 001 226</t>
  </si>
  <si>
    <t>0801 4409901 001 260</t>
  </si>
  <si>
    <t>0801 4409901 001 262</t>
  </si>
  <si>
    <t xml:space="preserve">Дворцы и дома культуры, другие учреждения культуры </t>
  </si>
  <si>
    <t>0801 4409902 001 213</t>
  </si>
  <si>
    <t>0801 4409902 001 220</t>
  </si>
  <si>
    <t>0801 4409902 001 221</t>
  </si>
  <si>
    <t>0801 4409902 001 222</t>
  </si>
  <si>
    <t>0801 4409902 001 223</t>
  </si>
  <si>
    <t>0801 4409902 001 224</t>
  </si>
  <si>
    <t>0801 4409902 001 225</t>
  </si>
  <si>
    <t>0801 4409902 001 226</t>
  </si>
  <si>
    <t>0801 4409902 001 260</t>
  </si>
  <si>
    <t>0801 4409902 001 262</t>
  </si>
  <si>
    <t>0801 4409902 001 290</t>
  </si>
  <si>
    <t>0801 4409902 001 300</t>
  </si>
  <si>
    <t>0801 4409902 001 310</t>
  </si>
  <si>
    <t>Культурно-спортивный комплекс</t>
  </si>
  <si>
    <t>0801 4409902 001 340</t>
  </si>
  <si>
    <t xml:space="preserve"> 0114 0013800 001 212</t>
  </si>
  <si>
    <t xml:space="preserve"> 0114 0013800 001 224</t>
  </si>
  <si>
    <t xml:space="preserve"> 0114 0013800 001 225</t>
  </si>
  <si>
    <t xml:space="preserve"> 0114 0013800 001 226</t>
  </si>
  <si>
    <t xml:space="preserve"> 0203 0013600 001 290</t>
  </si>
  <si>
    <t>0501 3500200 006 225</t>
  </si>
  <si>
    <t>0501 3500200 006 220</t>
  </si>
  <si>
    <t>0501 3500200 006 200</t>
  </si>
  <si>
    <t>0503 6000100 006 220</t>
  </si>
  <si>
    <t>0801 4409900 001 000</t>
  </si>
  <si>
    <t>0801 4409900 001 200</t>
  </si>
  <si>
    <t>0801 4409900 001 210</t>
  </si>
  <si>
    <t>0801 4409900 001 211</t>
  </si>
  <si>
    <t>0801 4409900 001 212</t>
  </si>
  <si>
    <t>0503 6000400 006 242</t>
  </si>
  <si>
    <t>0503 6000400 006 240</t>
  </si>
  <si>
    <t>0503 6000400 006 241</t>
  </si>
  <si>
    <t>Пенсии, пособия,выплачиваемые организациями сектора государственного управления</t>
  </si>
  <si>
    <t xml:space="preserve">      Эльбанское городское поселение</t>
  </si>
  <si>
    <t>0801 4409903 001 212</t>
  </si>
  <si>
    <t>0801 4409903 001 220</t>
  </si>
  <si>
    <t>0801 4409903 001 221</t>
  </si>
  <si>
    <t>0801 4409903 001 222</t>
  </si>
  <si>
    <t>0801 4409903 001 223</t>
  </si>
  <si>
    <t>0801 4409903 001 224</t>
  </si>
  <si>
    <t>0801 4409903 001 225</t>
  </si>
  <si>
    <t>0801 4409903 001 226</t>
  </si>
  <si>
    <t>0801 4409903 001 260</t>
  </si>
  <si>
    <t>0801 4409903 001 262</t>
  </si>
  <si>
    <t>0801 4409903 001 290</t>
  </si>
  <si>
    <t>0801 4409903 001 300</t>
  </si>
  <si>
    <t>0801 4409903 001 310</t>
  </si>
  <si>
    <t>0801 4409903 001 340</t>
  </si>
  <si>
    <t xml:space="preserve">Дворцы и дома культуры </t>
  </si>
  <si>
    <t>0801 4419900 001 220</t>
  </si>
  <si>
    <t>0801 4419900 001 221</t>
  </si>
  <si>
    <t>0801 4419900 001 222</t>
  </si>
  <si>
    <t>0801 4419900 001 223</t>
  </si>
  <si>
    <t>0801 4419900 001 224</t>
  </si>
  <si>
    <t>0801 4419900 001 225</t>
  </si>
  <si>
    <t>0801 4419900 001 226</t>
  </si>
  <si>
    <t>0801 4419900 001 260</t>
  </si>
  <si>
    <t>0801 4419900 001 202</t>
  </si>
  <si>
    <t>0801 4419900 001 290</t>
  </si>
  <si>
    <t>0801 4419900 001 300</t>
  </si>
  <si>
    <t>0801 4419900 001 310</t>
  </si>
  <si>
    <t>0801 4419900 001 340</t>
  </si>
  <si>
    <t>Библиотеки</t>
  </si>
  <si>
    <t>0806 0000000 000 212</t>
  </si>
  <si>
    <t>0806 0000000 000 220</t>
  </si>
  <si>
    <t>0806 0000000 000 221</t>
  </si>
  <si>
    <t>0806 0000000 000 222</t>
  </si>
  <si>
    <t>0806 0000000 000 223</t>
  </si>
  <si>
    <t>0806 0000000 000 224</t>
  </si>
  <si>
    <t>0806 0000000 000 225</t>
  </si>
  <si>
    <t>0806 0000000 000 226</t>
  </si>
  <si>
    <t>0806 0000000 000 260</t>
  </si>
  <si>
    <t>0806 0000000 000 262</t>
  </si>
  <si>
    <t>0806 0000000 000 290</t>
  </si>
  <si>
    <t>0806 0000000 000 300</t>
  </si>
  <si>
    <t>0806 0000000 000 310</t>
  </si>
  <si>
    <t>0806 0000000 000 340</t>
  </si>
  <si>
    <t>0806 0020400 500 000</t>
  </si>
  <si>
    <t>0806 0020400 500 200</t>
  </si>
  <si>
    <t>0806 0020400 500 210</t>
  </si>
  <si>
    <t>0806 0020400 500 211</t>
  </si>
  <si>
    <t>0806 0020400 500 212</t>
  </si>
  <si>
    <t>0806 0020400 500 213</t>
  </si>
  <si>
    <t>0806 0020400 500 220</t>
  </si>
  <si>
    <t>0806 0020400 500 221</t>
  </si>
  <si>
    <t>0806 0020400 500 222</t>
  </si>
  <si>
    <t>0806 0020400 500 223</t>
  </si>
  <si>
    <t>0806 0020400 500 224</t>
  </si>
  <si>
    <t>0806 0020400 500 225</t>
  </si>
  <si>
    <t>0806 0020400 500 226</t>
  </si>
  <si>
    <t>0806 0020400 500 260</t>
  </si>
  <si>
    <t>0806 0020400 500 262</t>
  </si>
  <si>
    <t>0806 0020400 500 290</t>
  </si>
  <si>
    <t>0806 0020400 500 300</t>
  </si>
  <si>
    <t>0806 0020400 500 310</t>
  </si>
  <si>
    <t>0806 0020400 500 340</t>
  </si>
  <si>
    <t>Другие вопросы в области культуры,  аппарат</t>
  </si>
  <si>
    <t>0806 4529900 001 220</t>
  </si>
  <si>
    <t>0806 4529900 001 221</t>
  </si>
  <si>
    <t>0806 4529900 001 222</t>
  </si>
  <si>
    <t>0806 4529900 001 223</t>
  </si>
  <si>
    <t>0806 4529900 001 224</t>
  </si>
  <si>
    <t>0806 4529900 001 225</t>
  </si>
  <si>
    <t>0806 4529900 001 226</t>
  </si>
  <si>
    <t>0806 4529900 001 260</t>
  </si>
  <si>
    <t>Физическая культура и спорт</t>
  </si>
  <si>
    <t>Транспортный налог с организаций</t>
  </si>
  <si>
    <t>Субвенции бюджетам поселений на государственную регистрацию актов гражданского состояния</t>
  </si>
  <si>
    <t>х</t>
  </si>
  <si>
    <t>ДОХОДЫ ОТ ПРЕДПРИНИМАТЕЛЬСКОЙ И ИНОЙ ПРИНОСЯЩЕЙ ДОХОД ДЕЯТЕЛЬНОСТИ</t>
  </si>
  <si>
    <t>Дата</t>
  </si>
  <si>
    <t>по ОКАТО</t>
  </si>
  <si>
    <t>3</t>
  </si>
  <si>
    <t>в том числе:</t>
  </si>
  <si>
    <t>010</t>
  </si>
  <si>
    <t>0502 0000000 000 000</t>
  </si>
  <si>
    <t>Коммунальное хозяйство</t>
  </si>
  <si>
    <t>0502 0000000 000 200</t>
  </si>
  <si>
    <t>0502 0000000 000 220</t>
  </si>
  <si>
    <t>Благоустройство</t>
  </si>
  <si>
    <t>0503 6000100 500 225</t>
  </si>
  <si>
    <t>итого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</si>
  <si>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</si>
  <si>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</si>
  <si>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</si>
  <si>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</si>
  <si>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в том числе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</si>
  <si>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</si>
  <si>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</si>
  <si>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</si>
  <si>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</si>
  <si>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 с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</si>
  <si>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</si>
  <si>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Источники финансирования дефицита бюджетов - всего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</si>
  <si>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</si>
  <si>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</si>
  <si>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прочих остатков денежных средств  бюджетов</t>
  </si>
  <si>
    <t>0501 0000000 000 000</t>
  </si>
  <si>
    <t>0501 0000000 000 200</t>
  </si>
  <si>
    <t>0501 0000000 000 220</t>
  </si>
  <si>
    <t>Мероприятия в области коммунального хозяйства</t>
  </si>
  <si>
    <t>0501 3500300 006 000</t>
  </si>
  <si>
    <t>0500 0000000 000 240</t>
  </si>
  <si>
    <t>0501 3500300 006 200</t>
  </si>
  <si>
    <t>0501 3500300 006 240</t>
  </si>
  <si>
    <t>00011402033100000440</t>
  </si>
  <si>
    <t>00030102050100000120</t>
  </si>
  <si>
    <r>
      <t>Прочие доходы от собственности, получаемые учреждениями, находящимися в ведении органов местного самоуправления поселени</t>
    </r>
    <r>
      <rPr>
        <sz val="8"/>
        <rFont val="Times New Roman"/>
        <family val="1"/>
      </rPr>
      <t>й</t>
    </r>
  </si>
  <si>
    <t>0501 3500300 006 242</t>
  </si>
  <si>
    <t>Безвозмездные и безвозвратные перечисления организациям, кроме гос.и муниципальным орг-циям</t>
  </si>
  <si>
    <t>0501 0000000 000 242</t>
  </si>
  <si>
    <t>Безвозмездные и безвозвратные перечисления орг-м.кроме гос.и муниципальным орг-циям</t>
  </si>
  <si>
    <t>0500 0000000 000 242</t>
  </si>
  <si>
    <t>Безвозмездные и безвозвратные перечисления орг-м, кроме гос.и муниципальным орг-циям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</si>
  <si>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т.ч. Казенных)</t>
  </si>
  <si>
    <t>Информатика</t>
  </si>
  <si>
    <t>0501 0000000 000 226</t>
  </si>
  <si>
    <t>00020204025100000151</t>
  </si>
  <si>
    <t xml:space="preserve"> 0113 0000000 000 000</t>
  </si>
  <si>
    <t xml:space="preserve"> 0113 0000000 000 200</t>
  </si>
  <si>
    <t xml:space="preserve"> 0113 0000000 000 220</t>
  </si>
  <si>
    <t xml:space="preserve"> 0113 0000000 000 223</t>
  </si>
  <si>
    <t xml:space="preserve"> 0113 0000000 000 226</t>
  </si>
  <si>
    <t xml:space="preserve"> 0113 0000000 000 262</t>
  </si>
  <si>
    <t xml:space="preserve"> 0113 0000000 000 290</t>
  </si>
  <si>
    <t>Организация и содержание мест захоронения</t>
  </si>
  <si>
    <t>Массовый спорт</t>
  </si>
  <si>
    <t>1100 0000000 000 000</t>
  </si>
  <si>
    <t>1102 0000000 000 000</t>
  </si>
  <si>
    <t>1102 5129700 000 220</t>
  </si>
  <si>
    <t>1102 5129700 500 220</t>
  </si>
  <si>
    <t>1102 5129700 500 222</t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</si>
  <si>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МАУ)</t>
  </si>
  <si>
    <t>Код дохода по бюджетной классификации</t>
  </si>
  <si>
    <t>Код расхода по бюджетной классификации</t>
  </si>
  <si>
    <t>Форма по ОКУД</t>
  </si>
  <si>
    <t>Глава по БК</t>
  </si>
  <si>
    <t>Наименование финансового органа         Администрация Эльбанского городского поселения</t>
  </si>
  <si>
    <t>Земельный налог( по обязатнльствам, возникшим до 1 января 2006 года)</t>
  </si>
  <si>
    <t>0801 4400200 001 000</t>
  </si>
  <si>
    <t>ЗАГС (федерация)</t>
  </si>
  <si>
    <t>Дорожное хозяйство</t>
  </si>
  <si>
    <t>0409 5210148 500 200</t>
  </si>
  <si>
    <t>0409 5210148 500 220</t>
  </si>
  <si>
    <t>0409 5210148 500 225</t>
  </si>
  <si>
    <t>0410 0000000 000 000</t>
  </si>
  <si>
    <t>0501 0000000 000 240</t>
  </si>
  <si>
    <t xml:space="preserve"> 0300 0000000 000 200</t>
  </si>
  <si>
    <t xml:space="preserve"> 0300 0000000 000 210</t>
  </si>
  <si>
    <t xml:space="preserve"> 0300 0000000 000 211</t>
  </si>
  <si>
    <t xml:space="preserve"> 0300 0000000 000 213</t>
  </si>
  <si>
    <t xml:space="preserve"> 0300 0000000 000 220</t>
  </si>
  <si>
    <t xml:space="preserve"> 0300 0000000 000 226</t>
  </si>
  <si>
    <t xml:space="preserve"> 0300 0000000 000 300</t>
  </si>
  <si>
    <t>0300 0000000 000 310</t>
  </si>
  <si>
    <t xml:space="preserve"> 0300 0000000 000 340</t>
  </si>
  <si>
    <t>гос.поддержка в сфере культуры</t>
  </si>
  <si>
    <t>Выборы главы</t>
  </si>
  <si>
    <t>0502 0000000 000 226</t>
  </si>
  <si>
    <t>04103435</t>
  </si>
  <si>
    <t>Рефервный фонд</t>
  </si>
  <si>
    <t>Программа "Развитие муниципальной службы в Эльбанском городском поселении 2012-2014гг"</t>
  </si>
  <si>
    <t>Безвозмездные перечисления гос. и муниципальным организациям</t>
  </si>
  <si>
    <t>Безвозмездные перечисления  организациям</t>
  </si>
  <si>
    <t>0800 0000000 000 240</t>
  </si>
  <si>
    <t>0800 0000000 000 241</t>
  </si>
  <si>
    <t>01000000000000000</t>
  </si>
  <si>
    <t>01000000000000200</t>
  </si>
  <si>
    <t>01000000000000210</t>
  </si>
  <si>
    <t>01000000000000211</t>
  </si>
  <si>
    <t>01000000000000212</t>
  </si>
  <si>
    <t>01000000000000213</t>
  </si>
  <si>
    <t>01000000000000220</t>
  </si>
  <si>
    <t>01000000000000221</t>
  </si>
  <si>
    <t>01000000000000222</t>
  </si>
  <si>
    <t>01000000000000223</t>
  </si>
  <si>
    <t>01000000000000225</t>
  </si>
  <si>
    <t>01000000000000226</t>
  </si>
  <si>
    <t>01000000000000290</t>
  </si>
  <si>
    <t>01000000000000300</t>
  </si>
  <si>
    <t>01000000000000310</t>
  </si>
  <si>
    <t>01000000000000340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</si>
  <si>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 и 228 Налогового кодекса Российской Федерации </t>
    </r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</si>
  <si>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</si>
  <si>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</si>
  <si>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</si>
  <si>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</si>
  <si>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0500 0000000 000 310</t>
  </si>
  <si>
    <t>0800 0000000 000 290</t>
  </si>
  <si>
    <t>0503 6000300 500 310</t>
  </si>
  <si>
    <t>0503 6000300 500 300</t>
  </si>
  <si>
    <t>Глава поселения</t>
  </si>
  <si>
    <t>И.А.Гудин</t>
  </si>
  <si>
    <t>01 02 00 00 00 0000 000</t>
  </si>
  <si>
    <t>90 00 00 00 00 0000 000</t>
  </si>
  <si>
    <t>01 02 00 00 10 0000 700</t>
  </si>
  <si>
    <t>01 02 00 00 10 0000 710</t>
  </si>
  <si>
    <t>Погашение кредитов от кредитных организаций бюджетами поселений в валюте Российской Федерации</t>
  </si>
  <si>
    <t>01 02 00 00 10 0000 810</t>
  </si>
  <si>
    <t>Кредиты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</si>
  <si>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</si>
  <si>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01 02 00 00 10 0000 800</t>
  </si>
  <si>
    <t>520</t>
  </si>
  <si>
    <t xml:space="preserve">Изменение остатков средств </t>
  </si>
  <si>
    <t>700</t>
  </si>
  <si>
    <t>в том числе                                                                            источники внутреннего финансирования дефицита бюджета</t>
  </si>
  <si>
    <t>источники внешнего финансирования дефицита бюджета</t>
  </si>
  <si>
    <t>620</t>
  </si>
  <si>
    <t>Прочие поступления от денежных взысканий (штрафов) и иных сумм в возмещение ущерба, зачисляемые в бюджеты поселений</t>
  </si>
  <si>
    <t>А.Г. Прилепская</t>
  </si>
  <si>
    <t>0500 0000000 000 300</t>
  </si>
  <si>
    <t>0500 0000000 000 340</t>
  </si>
  <si>
    <t xml:space="preserve">Начальника отдела </t>
  </si>
  <si>
    <t>Доходы от продажи земельных участков,гос.собственность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</si>
  <si>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поселений</t>
  </si>
  <si>
    <t>0309 2180100 500 340</t>
  </si>
  <si>
    <t xml:space="preserve"> 0309 2180100 500 300</t>
  </si>
  <si>
    <t>2013г.</t>
  </si>
  <si>
    <t xml:space="preserve"> 0102 0020300 121 212</t>
  </si>
  <si>
    <t xml:space="preserve"> 0103 0021100 121 212</t>
  </si>
  <si>
    <t>201</t>
  </si>
  <si>
    <t>Переданные полномочия поселений по вопросам местного значения</t>
  </si>
  <si>
    <t>Безвозмездные перечисления бюджетам</t>
  </si>
  <si>
    <t>Перечисления другим бюджетам бюджетной сферы РФ</t>
  </si>
  <si>
    <t>0107 0200002 244 000</t>
  </si>
  <si>
    <t>0107 0200002 244 200</t>
  </si>
  <si>
    <t xml:space="preserve"> 0203 0013600 121 212</t>
  </si>
  <si>
    <t xml:space="preserve"> 0309 0000000 000 000</t>
  </si>
  <si>
    <t>ГО и ЧС</t>
  </si>
  <si>
    <t xml:space="preserve"> 0309 0000000 000 220</t>
  </si>
  <si>
    <t xml:space="preserve"> 0309 0000000 000 226</t>
  </si>
  <si>
    <t>МЦП "Профилактика терроризма и экстремизма на территории ЭГП"</t>
  </si>
  <si>
    <t>Безвозмездные перечисления</t>
  </si>
  <si>
    <t>Перечисления другим бюджетам бюджетной системы Российской Федерации</t>
  </si>
  <si>
    <t>01000000000000250</t>
  </si>
  <si>
    <t>01000000000000251</t>
  </si>
  <si>
    <t>МЦП "Обеспечение первичных мер пожарной безопасности на территории ЭГП на 2013-2016гг"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</si>
  <si>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</si>
  <si>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</si>
  <si>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</si>
  <si>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</si>
  <si>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</si>
  <si>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</si>
  <si>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</si>
  <si>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</si>
  <si>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</si>
  <si>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411 7950400 243 225</t>
  </si>
  <si>
    <t>412 7950400 243 225</t>
  </si>
  <si>
    <t>413 7950400 243 225</t>
  </si>
  <si>
    <t>414 7950400 243 225</t>
  </si>
  <si>
    <t>415 7950400 243 225</t>
  </si>
  <si>
    <t>416 7950400 243 225</t>
  </si>
  <si>
    <t>417 7950400 243 225</t>
  </si>
  <si>
    <t>418 7950400 243 225</t>
  </si>
  <si>
    <t>419 7950400 243 225</t>
  </si>
  <si>
    <t>МЦП "Комплексного развития системы коммунальной инфраструктуры ЭГП 2011-2020гг"</t>
  </si>
  <si>
    <t>МЦП "По восстановлению уличного освещения территории ЭГП на 2013-2020гг"</t>
  </si>
  <si>
    <t>Субсидии на иные цели (БС)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</si>
  <si>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</si>
  <si>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0107 0200002 244 290</t>
  </si>
  <si>
    <t>Программа "Развитие информационно-коммуникационных технологий в Эльбанском городском поселении на 2013-2015гг"</t>
  </si>
  <si>
    <t>Усулги по содержанию имущества</t>
  </si>
  <si>
    <t>0113 0000000 000 300</t>
  </si>
  <si>
    <t>0113 0000000 000 310</t>
  </si>
  <si>
    <t>0113 0000000 000 340</t>
  </si>
  <si>
    <t>0113 0000000 000 221</t>
  </si>
  <si>
    <t>0113 0000000 000 225</t>
  </si>
  <si>
    <t>МЦП"По восстановлению и ремонту автомобильных дорог, дворовых территорий и подъездных дорог к дворовым территориям"</t>
  </si>
  <si>
    <t>0501 7950400 000 000</t>
  </si>
  <si>
    <t>0501 7950400 243 200</t>
  </si>
  <si>
    <t>0501 0000000 000 225</t>
  </si>
  <si>
    <t>МЦП «Энергосбережение и повышение энергоэффектив-ности в бюджетной сфере на 2013-2015гг»</t>
  </si>
  <si>
    <t>Безвозмездные перечисления организациям</t>
  </si>
  <si>
    <t>Программа "энергоснабжение ЭГП.."</t>
  </si>
  <si>
    <t xml:space="preserve"> 0104 0020400 242 221</t>
  </si>
  <si>
    <t>0501 7950400 243 220</t>
  </si>
  <si>
    <t>0501 7950400 243 225</t>
  </si>
  <si>
    <t>0409 0000000 240 000</t>
  </si>
  <si>
    <t>Транспортные расходы</t>
  </si>
  <si>
    <t>Исполнение судебных актов</t>
  </si>
  <si>
    <t>20</t>
  </si>
  <si>
    <t>Пенсионное обеспечение</t>
  </si>
  <si>
    <t>00021805030100000180</t>
  </si>
  <si>
    <t>00021905000100000151</t>
  </si>
  <si>
    <t>Доходы от возврата остатков субсидий,субвенций и ИМТ прошлых лет</t>
  </si>
  <si>
    <t>Возврат остатков субсидий, субвенций и иных межбюджетных трансфертов</t>
  </si>
  <si>
    <t>Субсидии на повышение ОТ отдельных категорий работников МУ</t>
  </si>
  <si>
    <t>0801 8400300 000 000</t>
  </si>
  <si>
    <t>0801 8400300 611 200</t>
  </si>
  <si>
    <t>0801 8400300 611 240</t>
  </si>
  <si>
    <t>0801 8400300 611 241</t>
  </si>
  <si>
    <t>Книжный фонд</t>
  </si>
  <si>
    <t>0801 4400200 612 200</t>
  </si>
  <si>
    <t>0801 4400200 612 240</t>
  </si>
  <si>
    <t>0801 4400200 612 241</t>
  </si>
  <si>
    <t>87211651040020000140</t>
  </si>
  <si>
    <t>0500 0000000 000 222</t>
  </si>
  <si>
    <t>транспортные услуги</t>
  </si>
  <si>
    <t>0409 7950400 244 300</t>
  </si>
  <si>
    <t>0409 7950400 244 340</t>
  </si>
  <si>
    <t>0400 0000000 000 340</t>
  </si>
  <si>
    <t>0400 0000000 000 300</t>
  </si>
  <si>
    <t>Увеличение материальных запасов</t>
  </si>
  <si>
    <t>Доходы от сдачи в аренду имущества, составляющего казну поселения (за исключением земельных участков)</t>
  </si>
  <si>
    <t>10220203024100000151</t>
  </si>
  <si>
    <t xml:space="preserve"> 0104 0000000 000 000</t>
  </si>
  <si>
    <t>Переданные полномочия по административной комиссии</t>
  </si>
  <si>
    <t>Прочие работы, услуги</t>
  </si>
  <si>
    <t>Прочие неналоговые доходы бюджетов поселений</t>
  </si>
  <si>
    <t>18811690050106000140</t>
  </si>
  <si>
    <t>18210102010011000110</t>
  </si>
  <si>
    <t>18210102010012000110</t>
  </si>
  <si>
    <t>18210102010013000110</t>
  </si>
  <si>
    <t>18210102020011000110</t>
  </si>
  <si>
    <t>18210102020012000110</t>
  </si>
  <si>
    <t>18210102020013000110</t>
  </si>
  <si>
    <t>18210102030011000110</t>
  </si>
  <si>
    <t>18210102030012000110</t>
  </si>
  <si>
    <t>18210102030013000110</t>
  </si>
  <si>
    <t>18210501011011000110</t>
  </si>
  <si>
    <t>18210501011012000110</t>
  </si>
  <si>
    <t>18210501011013000110</t>
  </si>
  <si>
    <t>18210501012011000110</t>
  </si>
  <si>
    <t>18210501012012000110</t>
  </si>
  <si>
    <t>182010501012013000110</t>
  </si>
  <si>
    <t>18210501021011000110</t>
  </si>
  <si>
    <t>18210501021012000110</t>
  </si>
  <si>
    <t>18210501021013000110</t>
  </si>
  <si>
    <t>18210502010021000110</t>
  </si>
  <si>
    <t>18210502010022000110</t>
  </si>
  <si>
    <t>18210502010023000110</t>
  </si>
  <si>
    <t>18210502020021000110</t>
  </si>
  <si>
    <t>18210502020022000110</t>
  </si>
  <si>
    <t>18210502020023000110</t>
  </si>
  <si>
    <t>18210502020024000110</t>
  </si>
  <si>
    <t>18210503010011000110</t>
  </si>
  <si>
    <t>18210503010012000110</t>
  </si>
  <si>
    <t>18210601030101000110</t>
  </si>
  <si>
    <t>18210601030102000110</t>
  </si>
  <si>
    <t>18210604011021000110</t>
  </si>
  <si>
    <t>18210604011022000110</t>
  </si>
  <si>
    <t>18210604011023000110</t>
  </si>
  <si>
    <t>18210604012021000110</t>
  </si>
  <si>
    <t>18210604012022000110</t>
  </si>
  <si>
    <t>18210606013101000110</t>
  </si>
  <si>
    <t>18210606013102000110</t>
  </si>
  <si>
    <t>18210606023101000110</t>
  </si>
  <si>
    <t>18210606023102000110</t>
  </si>
  <si>
    <t>18210606023103000110</t>
  </si>
  <si>
    <t>18210904053101000110</t>
  </si>
  <si>
    <t>18210904053102000110</t>
  </si>
  <si>
    <t>18210904053104000110</t>
  </si>
  <si>
    <t>11111105013100001120</t>
  </si>
  <si>
    <t>11111105013100003120</t>
  </si>
  <si>
    <t>11111105013100005120</t>
  </si>
  <si>
    <t>10211105025100000120</t>
  </si>
  <si>
    <t>10211105035100000120</t>
  </si>
  <si>
    <t>10211105075100000120</t>
  </si>
  <si>
    <t>10211109045100000120</t>
  </si>
  <si>
    <t>10211107015100000120</t>
  </si>
  <si>
    <t>10211705050100000180</t>
  </si>
  <si>
    <t>10211402053100000410</t>
  </si>
  <si>
    <t>10211406025100000430</t>
  </si>
  <si>
    <t>11111406013100000430</t>
  </si>
  <si>
    <t>Субвенции на выполнение передаваемых полномочий субьектов РФ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</si>
  <si>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</si>
  <si>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10210804020011000110</t>
  </si>
  <si>
    <t>на 1  февраля</t>
  </si>
  <si>
    <t xml:space="preserve"> 0102 7100300 121 000</t>
  </si>
  <si>
    <t xml:space="preserve"> 0102 7100300 121 200</t>
  </si>
  <si>
    <t xml:space="preserve"> 0102 7100300 121 210</t>
  </si>
  <si>
    <t xml:space="preserve"> 0102 7100300 121 211</t>
  </si>
  <si>
    <t xml:space="preserve"> 0102 7100300 121 213</t>
  </si>
  <si>
    <t xml:space="preserve"> 0103 7211100 121 000</t>
  </si>
  <si>
    <t xml:space="preserve"> 0103 7211100 121 200</t>
  </si>
  <si>
    <t xml:space="preserve"> 0103 7211100 121 210</t>
  </si>
  <si>
    <t xml:space="preserve"> 0103 7211100 121 211</t>
  </si>
  <si>
    <t xml:space="preserve"> 0103 7211100 121 213</t>
  </si>
  <si>
    <t xml:space="preserve"> 0104 7410400 000 000</t>
  </si>
  <si>
    <t xml:space="preserve"> 0104 7410400 000 200</t>
  </si>
  <si>
    <t>0104 7410400 000 210</t>
  </si>
  <si>
    <t>0104 7410400 000 211</t>
  </si>
  <si>
    <t>0104 7410400 000 212</t>
  </si>
  <si>
    <t>0104 7410400 000 213</t>
  </si>
  <si>
    <t>0104 7410400 000 220</t>
  </si>
  <si>
    <t>0104 7410400 000 221</t>
  </si>
  <si>
    <t>0104 7410400 000 222</t>
  </si>
  <si>
    <t>0104 7410400 000 223</t>
  </si>
  <si>
    <t>0104 7410400 000 225</t>
  </si>
  <si>
    <t>0104 7410400 000 226</t>
  </si>
  <si>
    <t>0104 7410400 000 290</t>
  </si>
  <si>
    <t>0104 7410400 000 300</t>
  </si>
  <si>
    <t>0104 7410400 000 310</t>
  </si>
  <si>
    <t>0104 7410400 000 340</t>
  </si>
  <si>
    <t xml:space="preserve"> 0104 7410400 120 210</t>
  </si>
  <si>
    <t xml:space="preserve"> 0104 7410400 121 210</t>
  </si>
  <si>
    <t xml:space="preserve"> 0104 7410400 121 211</t>
  </si>
  <si>
    <t xml:space="preserve"> 0104 7410400 121 213</t>
  </si>
  <si>
    <t>0104 7410400 122 000</t>
  </si>
  <si>
    <t>0104 7410400 122 212</t>
  </si>
  <si>
    <t>0104 7410400 122 222</t>
  </si>
  <si>
    <t>0104 7410400 122 226</t>
  </si>
  <si>
    <t xml:space="preserve"> 0104 7410400 244 220</t>
  </si>
  <si>
    <t xml:space="preserve"> 0104 7410400 244 221</t>
  </si>
  <si>
    <t xml:space="preserve"> 0104 7410400 244 223</t>
  </si>
  <si>
    <t xml:space="preserve"> 0104 7410400 244 225</t>
  </si>
  <si>
    <t xml:space="preserve"> 0104 7410400 244 226</t>
  </si>
  <si>
    <t xml:space="preserve"> 0104 7410400 244 290</t>
  </si>
  <si>
    <t xml:space="preserve"> 0104 7410400 244 300</t>
  </si>
  <si>
    <t xml:space="preserve"> 0104 7410400 244 310</t>
  </si>
  <si>
    <t xml:space="preserve"> 0104 7410400 244 340</t>
  </si>
  <si>
    <t>0104 7410400 850 200</t>
  </si>
  <si>
    <t xml:space="preserve"> 0104 7410400 851 290</t>
  </si>
  <si>
    <t xml:space="preserve"> 0104 7410400 852 290</t>
  </si>
  <si>
    <t xml:space="preserve"> 0104 7410654 000 000</t>
  </si>
  <si>
    <t xml:space="preserve"> 0104 7410654 244 300</t>
  </si>
  <si>
    <t>0104 7410654 244 340</t>
  </si>
  <si>
    <t xml:space="preserve"> 0106 8520070 540 000</t>
  </si>
  <si>
    <t>0106 8520070 540 000</t>
  </si>
  <si>
    <t>0106 8520070 540 251</t>
  </si>
  <si>
    <t>0111 9990111 870 000</t>
  </si>
  <si>
    <t>0111 9990111 870 200</t>
  </si>
  <si>
    <t>0111 9990111 870 290</t>
  </si>
  <si>
    <t>Доходы от уплаты акцизов на дизельное топливо</t>
  </si>
  <si>
    <t>10010302230010000110</t>
  </si>
  <si>
    <t>10010302240010000110</t>
  </si>
  <si>
    <t>Доходы от уплаты акцизов на моторные масла для дизельных и (или) карбюраторных (инжекторных) двигателей</t>
  </si>
  <si>
    <t>Доходы от уплаты акцизов на автомобильный бензин, производимый на территории РФ</t>
  </si>
  <si>
    <t>10010302250010000110</t>
  </si>
  <si>
    <t>Доходы от уплаты акцизов на прямогонный бензин, производимый на территории РФ</t>
  </si>
  <si>
    <t>10010302260010000110</t>
  </si>
  <si>
    <t>Доходы,получаемые в виде арендной платы, на земли сельхозназначения, находящиеся в собственности поселений (за исключением земельных участков МАУ)</t>
  </si>
  <si>
    <t>10210804020014000110</t>
  </si>
  <si>
    <t>18210102010014000110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</si>
</sst>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&lt;=9999999]###\-####;\(###\)\ ###\-####"/>
    <numFmt numFmtId="169" formatCode="0.00_)"/>
    <numFmt numFmtId="170" formatCode="[$€-2]\ ###,000_);[Red]\([$€-2]\ ###,000\)"/>
    <numFmt numFmtId="171" formatCode="0.000000"/>
    <numFmt numFmtId="172" formatCode="0.000"/>
    <numFmt numFmtId="173" formatCode="0.00000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b/>
      <sz val="12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Arial Cyr"/>
      <family val="0"/>
    </font>
    <font>
      <sz val="8"/>
      <name val="Arial Unicode MS"/>
      <family val="2"/>
    </font>
    <font>
      <sz val="9"/>
      <name val="Arial Cyr"/>
      <family val="0"/>
    </font>
    <font>
      <sz val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7" fillId="0" borderId="12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2" xfId="0" applyFill="1" applyBorder="1" applyAlignment="1">
      <alignment/>
    </xf>
    <xf numFmtId="49" fontId="0" fillId="33" borderId="12" xfId="0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49" fontId="0" fillId="0" borderId="12" xfId="0" applyNumberFormat="1" applyFill="1" applyBorder="1" applyAlignment="1">
      <alignment horizontal="center"/>
    </xf>
    <xf numFmtId="0" fontId="0" fillId="0" borderId="0" xfId="0" applyFill="1" applyAlignment="1">
      <alignment/>
    </xf>
    <xf numFmtId="49" fontId="7" fillId="33" borderId="12" xfId="0" applyNumberFormat="1" applyFont="1" applyFill="1" applyBorder="1" applyAlignment="1">
      <alignment horizontal="center"/>
    </xf>
    <xf numFmtId="0" fontId="7" fillId="33" borderId="12" xfId="0" applyNumberFormat="1" applyFont="1" applyFill="1" applyBorder="1" applyAlignment="1">
      <alignment horizontal="left" vertical="center" wrapText="1"/>
    </xf>
    <xf numFmtId="49" fontId="7" fillId="34" borderId="12" xfId="0" applyNumberFormat="1" applyFont="1" applyFill="1" applyBorder="1" applyAlignment="1">
      <alignment horizontal="center"/>
    </xf>
    <xf numFmtId="0" fontId="7" fillId="35" borderId="12" xfId="0" applyFont="1" applyFill="1" applyBorder="1" applyAlignment="1">
      <alignment horizontal="left" vertical="center" wrapText="1"/>
    </xf>
    <xf numFmtId="49" fontId="7" fillId="35" borderId="12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7" fillId="0" borderId="12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left" vertical="center" wrapText="1"/>
    </xf>
    <xf numFmtId="49" fontId="7" fillId="33" borderId="1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9" fillId="34" borderId="0" xfId="0" applyFont="1" applyFill="1" applyAlignment="1">
      <alignment wrapText="1"/>
    </xf>
    <xf numFmtId="0" fontId="11" fillId="34" borderId="12" xfId="0" applyFont="1" applyFill="1" applyBorder="1" applyAlignment="1">
      <alignment horizontal="left" vertical="center" wrapText="1"/>
    </xf>
    <xf numFmtId="0" fontId="10" fillId="34" borderId="0" xfId="0" applyFont="1" applyFill="1" applyAlignment="1">
      <alignment wrapText="1"/>
    </xf>
    <xf numFmtId="0" fontId="11" fillId="35" borderId="12" xfId="0" applyFont="1" applyFill="1" applyBorder="1" applyAlignment="1">
      <alignment horizontal="left" vertical="center" wrapText="1"/>
    </xf>
    <xf numFmtId="0" fontId="9" fillId="35" borderId="0" xfId="0" applyFont="1" applyFill="1" applyAlignment="1">
      <alignment wrapText="1"/>
    </xf>
    <xf numFmtId="0" fontId="9" fillId="35" borderId="0" xfId="0" applyFont="1" applyFill="1" applyAlignment="1">
      <alignment/>
    </xf>
    <xf numFmtId="0" fontId="0" fillId="33" borderId="12" xfId="0" applyFill="1" applyBorder="1" applyAlignment="1">
      <alignment horizontal="center"/>
    </xf>
    <xf numFmtId="49" fontId="0" fillId="34" borderId="0" xfId="0" applyNumberFormat="1" applyFill="1" applyAlignment="1">
      <alignment horizontal="center"/>
    </xf>
    <xf numFmtId="0" fontId="9" fillId="36" borderId="0" xfId="0" applyFont="1" applyFill="1" applyAlignment="1">
      <alignment wrapText="1"/>
    </xf>
    <xf numFmtId="49" fontId="0" fillId="36" borderId="0" xfId="0" applyNumberFormat="1" applyFill="1" applyAlignment="1">
      <alignment horizontal="center"/>
    </xf>
    <xf numFmtId="0" fontId="0" fillId="36" borderId="0" xfId="0" applyFill="1" applyAlignment="1">
      <alignment/>
    </xf>
    <xf numFmtId="0" fontId="7" fillId="36" borderId="12" xfId="0" applyFont="1" applyFill="1" applyBorder="1" applyAlignment="1">
      <alignment horizontal="left" vertical="center" wrapText="1"/>
    </xf>
    <xf numFmtId="0" fontId="9" fillId="36" borderId="0" xfId="0" applyFont="1" applyFill="1" applyAlignment="1">
      <alignment/>
    </xf>
    <xf numFmtId="49" fontId="7" fillId="35" borderId="0" xfId="0" applyNumberFormat="1" applyFont="1" applyFill="1" applyAlignment="1">
      <alignment horizontal="center"/>
    </xf>
    <xf numFmtId="0" fontId="6" fillId="35" borderId="0" xfId="0" applyFont="1" applyFill="1" applyAlignment="1">
      <alignment wrapText="1"/>
    </xf>
    <xf numFmtId="0" fontId="9" fillId="34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1" fillId="36" borderId="17" xfId="0" applyFont="1" applyFill="1" applyBorder="1" applyAlignment="1">
      <alignment horizontal="left" vertical="center" wrapText="1"/>
    </xf>
    <xf numFmtId="49" fontId="0" fillId="35" borderId="0" xfId="0" applyNumberFormat="1" applyFill="1" applyAlignment="1">
      <alignment horizontal="center"/>
    </xf>
    <xf numFmtId="0" fontId="10" fillId="35" borderId="0" xfId="0" applyFont="1" applyFill="1" applyAlignment="1">
      <alignment wrapText="1"/>
    </xf>
    <xf numFmtId="0" fontId="1" fillId="37" borderId="0" xfId="0" applyFont="1" applyFill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7" fillId="33" borderId="12" xfId="53" applyFill="1" applyBorder="1" applyAlignment="1">
      <alignment wrapText="1"/>
      <protection/>
    </xf>
    <xf numFmtId="0" fontId="7" fillId="0" borderId="12" xfId="53" applyFill="1" applyBorder="1" applyAlignment="1">
      <alignment wrapText="1"/>
      <protection/>
    </xf>
    <xf numFmtId="0" fontId="7" fillId="0" borderId="12" xfId="53" applyBorder="1" applyAlignment="1">
      <alignment wrapText="1"/>
      <protection/>
    </xf>
    <xf numFmtId="49" fontId="7" fillId="33" borderId="12" xfId="53" applyNumberFormat="1" applyFont="1" applyFill="1" applyBorder="1" applyAlignment="1">
      <alignment/>
      <protection/>
    </xf>
    <xf numFmtId="49" fontId="7" fillId="0" borderId="12" xfId="53" applyNumberFormat="1" applyFont="1" applyBorder="1" applyAlignment="1">
      <alignment/>
      <protection/>
    </xf>
    <xf numFmtId="49" fontId="7" fillId="33" borderId="12" xfId="53" applyNumberFormat="1" applyFill="1" applyBorder="1" applyAlignment="1">
      <alignment horizontal="center"/>
      <protection/>
    </xf>
    <xf numFmtId="49" fontId="7" fillId="0" borderId="12" xfId="53" applyNumberFormat="1" applyFill="1" applyBorder="1" applyAlignment="1">
      <alignment horizontal="center"/>
      <protection/>
    </xf>
    <xf numFmtId="49" fontId="7" fillId="0" borderId="12" xfId="53" applyNumberFormat="1" applyBorder="1" applyAlignment="1">
      <alignment horizontal="center"/>
      <protection/>
    </xf>
    <xf numFmtId="0" fontId="7" fillId="0" borderId="17" xfId="53" applyFill="1" applyBorder="1" applyAlignment="1">
      <alignment wrapText="1"/>
      <protection/>
    </xf>
    <xf numFmtId="49" fontId="7" fillId="36" borderId="18" xfId="0" applyNumberFormat="1" applyFont="1" applyFill="1" applyBorder="1" applyAlignment="1">
      <alignment horizontal="center"/>
    </xf>
    <xf numFmtId="49" fontId="7" fillId="35" borderId="18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34" borderId="18" xfId="0" applyNumberFormat="1" applyFont="1" applyFill="1" applyBorder="1" applyAlignment="1">
      <alignment horizontal="center"/>
    </xf>
    <xf numFmtId="49" fontId="7" fillId="37" borderId="12" xfId="0" applyNumberFormat="1" applyFont="1" applyFill="1" applyBorder="1" applyAlignment="1">
      <alignment horizontal="center"/>
    </xf>
    <xf numFmtId="49" fontId="11" fillId="36" borderId="12" xfId="0" applyNumberFormat="1" applyFont="1" applyFill="1" applyBorder="1" applyAlignment="1">
      <alignment horizontal="center"/>
    </xf>
    <xf numFmtId="49" fontId="7" fillId="36" borderId="19" xfId="0" applyNumberFormat="1" applyFont="1" applyFill="1" applyBorder="1" applyAlignment="1">
      <alignment horizontal="center"/>
    </xf>
    <xf numFmtId="49" fontId="11" fillId="36" borderId="20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0" fontId="7" fillId="33" borderId="23" xfId="0" applyFont="1" applyFill="1" applyBorder="1" applyAlignment="1">
      <alignment horizontal="left" vertical="center" wrapText="1"/>
    </xf>
    <xf numFmtId="49" fontId="11" fillId="34" borderId="12" xfId="0" applyNumberFormat="1" applyFont="1" applyFill="1" applyBorder="1" applyAlignment="1">
      <alignment horizontal="center"/>
    </xf>
    <xf numFmtId="49" fontId="11" fillId="35" borderId="12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1" fillId="37" borderId="0" xfId="0" applyNumberFormat="1" applyFont="1" applyFill="1" applyAlignment="1">
      <alignment horizontal="center"/>
    </xf>
    <xf numFmtId="49" fontId="1" fillId="37" borderId="12" xfId="0" applyNumberFormat="1" applyFont="1" applyFill="1" applyBorder="1" applyAlignment="1">
      <alignment horizontal="center"/>
    </xf>
    <xf numFmtId="0" fontId="1" fillId="37" borderId="12" xfId="0" applyFont="1" applyFill="1" applyBorder="1" applyAlignment="1">
      <alignment/>
    </xf>
    <xf numFmtId="49" fontId="7" fillId="0" borderId="12" xfId="0" applyNumberFormat="1" applyFont="1" applyBorder="1" applyAlignment="1">
      <alignment horizontal="center"/>
    </xf>
    <xf numFmtId="49" fontId="7" fillId="33" borderId="24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0" fontId="7" fillId="0" borderId="12" xfId="0" applyFont="1" applyBorder="1" applyAlignment="1">
      <alignment/>
    </xf>
    <xf numFmtId="0" fontId="10" fillId="34" borderId="25" xfId="0" applyFont="1" applyFill="1" applyBorder="1" applyAlignment="1">
      <alignment wrapText="1"/>
    </xf>
    <xf numFmtId="0" fontId="9" fillId="34" borderId="25" xfId="0" applyFont="1" applyFill="1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33" borderId="12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36" borderId="12" xfId="0" applyNumberFormat="1" applyFill="1" applyBorder="1" applyAlignment="1">
      <alignment/>
    </xf>
    <xf numFmtId="2" fontId="0" fillId="35" borderId="12" xfId="0" applyNumberFormat="1" applyFill="1" applyBorder="1" applyAlignment="1">
      <alignment/>
    </xf>
    <xf numFmtId="2" fontId="0" fillId="34" borderId="12" xfId="0" applyNumberFormat="1" applyFill="1" applyBorder="1" applyAlignment="1">
      <alignment/>
    </xf>
    <xf numFmtId="2" fontId="0" fillId="0" borderId="22" xfId="0" applyNumberFormat="1" applyBorder="1" applyAlignment="1">
      <alignment/>
    </xf>
    <xf numFmtId="2" fontId="0" fillId="33" borderId="22" xfId="0" applyNumberFormat="1" applyFill="1" applyBorder="1" applyAlignment="1">
      <alignment/>
    </xf>
    <xf numFmtId="2" fontId="0" fillId="36" borderId="20" xfId="0" applyNumberFormat="1" applyFill="1" applyBorder="1" applyAlignment="1">
      <alignment/>
    </xf>
    <xf numFmtId="2" fontId="0" fillId="33" borderId="20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33" borderId="16" xfId="0" applyNumberFormat="1" applyFill="1" applyBorder="1" applyAlignment="1">
      <alignment/>
    </xf>
    <xf numFmtId="2" fontId="1" fillId="37" borderId="12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horizontal="center"/>
    </xf>
    <xf numFmtId="0" fontId="9" fillId="36" borderId="12" xfId="0" applyFont="1" applyFill="1" applyBorder="1" applyAlignment="1">
      <alignment wrapText="1"/>
    </xf>
    <xf numFmtId="49" fontId="0" fillId="36" borderId="12" xfId="0" applyNumberFormat="1" applyFill="1" applyBorder="1" applyAlignment="1">
      <alignment horizontal="center"/>
    </xf>
    <xf numFmtId="49" fontId="0" fillId="34" borderId="12" xfId="0" applyNumberFormat="1" applyFill="1" applyBorder="1" applyAlignment="1">
      <alignment horizontal="center"/>
    </xf>
    <xf numFmtId="0" fontId="6" fillId="35" borderId="12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49" fontId="7" fillId="33" borderId="16" xfId="0" applyNumberFormat="1" applyFont="1" applyFill="1" applyBorder="1" applyAlignment="1">
      <alignment horizontal="center"/>
    </xf>
    <xf numFmtId="0" fontId="7" fillId="34" borderId="12" xfId="0" applyFont="1" applyFill="1" applyBorder="1" applyAlignment="1">
      <alignment horizontal="left" vertical="center" wrapText="1"/>
    </xf>
    <xf numFmtId="2" fontId="0" fillId="34" borderId="16" xfId="0" applyNumberFormat="1" applyFill="1" applyBorder="1" applyAlignment="1">
      <alignment/>
    </xf>
    <xf numFmtId="49" fontId="7" fillId="36" borderId="12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7" fillId="0" borderId="12" xfId="0" applyFont="1" applyBorder="1" applyAlignment="1">
      <alignment wrapText="1"/>
    </xf>
    <xf numFmtId="0" fontId="1" fillId="0" borderId="0" xfId="0" applyFont="1" applyAlignment="1">
      <alignment/>
    </xf>
    <xf numFmtId="2" fontId="0" fillId="0" borderId="12" xfId="0" applyNumberFormat="1" applyBorder="1" applyAlignment="1">
      <alignment horizontal="right"/>
    </xf>
    <xf numFmtId="2" fontId="0" fillId="37" borderId="12" xfId="0" applyNumberForma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37" borderId="18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2" fontId="0" fillId="33" borderId="12" xfId="0" applyNumberFormat="1" applyFont="1" applyFill="1" applyBorder="1" applyAlignment="1">
      <alignment vertical="center" wrapText="1"/>
    </xf>
    <xf numFmtId="0" fontId="9" fillId="36" borderId="26" xfId="0" applyFont="1" applyFill="1" applyBorder="1" applyAlignment="1">
      <alignment wrapText="1"/>
    </xf>
    <xf numFmtId="2" fontId="0" fillId="0" borderId="12" xfId="0" applyNumberFormat="1" applyFont="1" applyBorder="1" applyAlignment="1">
      <alignment horizontal="right"/>
    </xf>
    <xf numFmtId="49" fontId="0" fillId="0" borderId="14" xfId="0" applyNumberFormat="1" applyBorder="1" applyAlignment="1">
      <alignment horizontal="center"/>
    </xf>
    <xf numFmtId="0" fontId="10" fillId="33" borderId="12" xfId="0" applyFont="1" applyFill="1" applyBorder="1" applyAlignment="1">
      <alignment wrapText="1"/>
    </xf>
    <xf numFmtId="0" fontId="10" fillId="0" borderId="12" xfId="0" applyFont="1" applyBorder="1" applyAlignment="1">
      <alignment wrapText="1"/>
    </xf>
    <xf numFmtId="0" fontId="14" fillId="35" borderId="0" xfId="0" applyFont="1" applyFill="1" applyAlignment="1">
      <alignment wrapText="1"/>
    </xf>
    <xf numFmtId="0" fontId="16" fillId="0" borderId="0" xfId="0" applyFont="1" applyAlignment="1">
      <alignment horizontal="left" vertical="top" wrapText="1"/>
    </xf>
    <xf numFmtId="2" fontId="17" fillId="33" borderId="12" xfId="0" applyNumberFormat="1" applyFont="1" applyFill="1" applyBorder="1" applyAlignment="1">
      <alignment/>
    </xf>
    <xf numFmtId="0" fontId="7" fillId="38" borderId="12" xfId="0" applyFont="1" applyFill="1" applyBorder="1" applyAlignment="1">
      <alignment horizontal="left" vertical="center" wrapText="1"/>
    </xf>
    <xf numFmtId="0" fontId="10" fillId="35" borderId="12" xfId="0" applyFont="1" applyFill="1" applyBorder="1" applyAlignment="1">
      <alignment wrapText="1"/>
    </xf>
    <xf numFmtId="2" fontId="0" fillId="38" borderId="12" xfId="0" applyNumberFormat="1" applyFill="1" applyBorder="1" applyAlignment="1">
      <alignment/>
    </xf>
    <xf numFmtId="49" fontId="18" fillId="0" borderId="18" xfId="0" applyNumberFormat="1" applyFont="1" applyFill="1" applyBorder="1" applyAlignment="1">
      <alignment horizontal="center"/>
    </xf>
    <xf numFmtId="0" fontId="7" fillId="33" borderId="25" xfId="0" applyFont="1" applyFill="1" applyBorder="1" applyAlignment="1">
      <alignment horizontal="left" vertical="center" wrapText="1"/>
    </xf>
    <xf numFmtId="0" fontId="7" fillId="35" borderId="25" xfId="0" applyFont="1" applyFill="1" applyBorder="1" applyAlignment="1">
      <alignment horizontal="left" vertical="center" wrapText="1"/>
    </xf>
    <xf numFmtId="0" fontId="9" fillId="35" borderId="12" xfId="0" applyFont="1" applyFill="1" applyBorder="1" applyAlignment="1">
      <alignment/>
    </xf>
    <xf numFmtId="49" fontId="7" fillId="35" borderId="16" xfId="0" applyNumberFormat="1" applyFont="1" applyFill="1" applyBorder="1" applyAlignment="1">
      <alignment horizontal="center"/>
    </xf>
    <xf numFmtId="0" fontId="9" fillId="34" borderId="12" xfId="0" applyFont="1" applyFill="1" applyBorder="1" applyAlignment="1">
      <alignment wrapText="1"/>
    </xf>
    <xf numFmtId="49" fontId="7" fillId="38" borderId="18" xfId="0" applyNumberFormat="1" applyFont="1" applyFill="1" applyBorder="1" applyAlignment="1">
      <alignment horizontal="center"/>
    </xf>
    <xf numFmtId="49" fontId="7" fillId="38" borderId="12" xfId="0" applyNumberFormat="1" applyFont="1" applyFill="1" applyBorder="1" applyAlignment="1">
      <alignment horizontal="center"/>
    </xf>
    <xf numFmtId="0" fontId="1" fillId="34" borderId="17" xfId="0" applyFont="1" applyFill="1" applyBorder="1" applyAlignment="1">
      <alignment horizontal="left" vertical="center" wrapText="1"/>
    </xf>
    <xf numFmtId="0" fontId="10" fillId="35" borderId="25" xfId="0" applyFont="1" applyFill="1" applyBorder="1" applyAlignment="1">
      <alignment wrapText="1"/>
    </xf>
    <xf numFmtId="2" fontId="0" fillId="35" borderId="0" xfId="0" applyNumberFormat="1" applyFill="1" applyAlignment="1">
      <alignment/>
    </xf>
    <xf numFmtId="49" fontId="7" fillId="33" borderId="12" xfId="53" applyNumberFormat="1" applyFont="1" applyFill="1" applyBorder="1" applyAlignment="1">
      <alignment horizontal="center"/>
      <protection/>
    </xf>
    <xf numFmtId="49" fontId="7" fillId="0" borderId="12" xfId="53" applyNumberFormat="1" applyFont="1" applyFill="1" applyBorder="1" applyAlignment="1">
      <alignment horizontal="center"/>
      <protection/>
    </xf>
    <xf numFmtId="2" fontId="0" fillId="33" borderId="12" xfId="0" applyNumberFormat="1" applyFont="1" applyFill="1" applyBorder="1" applyAlignment="1">
      <alignment horizontal="right"/>
    </xf>
    <xf numFmtId="0" fontId="0" fillId="33" borderId="25" xfId="0" applyFont="1" applyFill="1" applyBorder="1" applyAlignment="1">
      <alignment horizontal="center" vertical="center" wrapText="1"/>
    </xf>
    <xf numFmtId="49" fontId="7" fillId="33" borderId="25" xfId="0" applyNumberFormat="1" applyFont="1" applyFill="1" applyBorder="1" applyAlignment="1">
      <alignment horizontal="center" vertical="center" wrapText="1"/>
    </xf>
    <xf numFmtId="2" fontId="0" fillId="0" borderId="25" xfId="0" applyNumberFormat="1" applyFont="1" applyFill="1" applyBorder="1" applyAlignment="1">
      <alignment horizontal="right" vertical="center" wrapText="1"/>
    </xf>
    <xf numFmtId="2" fontId="0" fillId="0" borderId="0" xfId="0" applyNumberFormat="1" applyFill="1" applyAlignment="1">
      <alignment/>
    </xf>
    <xf numFmtId="2" fontId="0" fillId="0" borderId="12" xfId="0" applyNumberFormat="1" applyFont="1" applyFill="1" applyBorder="1" applyAlignment="1">
      <alignment horizontal="right"/>
    </xf>
    <xf numFmtId="49" fontId="7" fillId="0" borderId="16" xfId="0" applyNumberFormat="1" applyFont="1" applyFill="1" applyBorder="1" applyAlignment="1">
      <alignment horizontal="center"/>
    </xf>
    <xf numFmtId="2" fontId="0" fillId="0" borderId="12" xfId="0" applyNumberFormat="1" applyFont="1" applyBorder="1" applyAlignment="1">
      <alignment/>
    </xf>
    <xf numFmtId="2" fontId="0" fillId="33" borderId="12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0" fontId="0" fillId="33" borderId="12" xfId="0" applyFont="1" applyFill="1" applyBorder="1" applyAlignment="1">
      <alignment/>
    </xf>
    <xf numFmtId="0" fontId="12" fillId="35" borderId="0" xfId="0" applyFont="1" applyFill="1" applyAlignment="1">
      <alignment wrapText="1"/>
    </xf>
    <xf numFmtId="49" fontId="0" fillId="35" borderId="12" xfId="0" applyNumberFormat="1" applyFill="1" applyBorder="1" applyAlignment="1">
      <alignment horizontal="center"/>
    </xf>
    <xf numFmtId="2" fontId="0" fillId="33" borderId="12" xfId="0" applyNumberFormat="1" applyFont="1" applyFill="1" applyBorder="1" applyAlignment="1">
      <alignment horizontal="right" vertical="center" wrapText="1"/>
    </xf>
    <xf numFmtId="2" fontId="7" fillId="33" borderId="12" xfId="0" applyNumberFormat="1" applyFont="1" applyFill="1" applyBorder="1" applyAlignment="1">
      <alignment horizontal="right" vertical="center" wrapText="1"/>
    </xf>
    <xf numFmtId="2" fontId="0" fillId="0" borderId="16" xfId="0" applyNumberFormat="1" applyBorder="1" applyAlignment="1">
      <alignment/>
    </xf>
    <xf numFmtId="0" fontId="14" fillId="35" borderId="12" xfId="0" applyFont="1" applyFill="1" applyBorder="1" applyAlignment="1">
      <alignment horizontal="center" wrapText="1"/>
    </xf>
    <xf numFmtId="49" fontId="14" fillId="35" borderId="12" xfId="0" applyNumberFormat="1" applyFont="1" applyFill="1" applyBorder="1" applyAlignment="1">
      <alignment horizontal="center" wrapText="1"/>
    </xf>
    <xf numFmtId="2" fontId="10" fillId="35" borderId="12" xfId="0" applyNumberFormat="1" applyFont="1" applyFill="1" applyBorder="1" applyAlignment="1">
      <alignment horizontal="right" wrapText="1"/>
    </xf>
    <xf numFmtId="49" fontId="7" fillId="0" borderId="20" xfId="0" applyNumberFormat="1" applyFont="1" applyFill="1" applyBorder="1" applyAlignment="1">
      <alignment horizontal="center"/>
    </xf>
    <xf numFmtId="2" fontId="0" fillId="0" borderId="20" xfId="0" applyNumberFormat="1" applyBorder="1" applyAlignment="1">
      <alignment/>
    </xf>
    <xf numFmtId="2" fontId="0" fillId="0" borderId="20" xfId="0" applyNumberFormat="1" applyBorder="1" applyAlignment="1">
      <alignment horizontal="right"/>
    </xf>
    <xf numFmtId="0" fontId="10" fillId="35" borderId="12" xfId="0" applyFont="1" applyFill="1" applyBorder="1" applyAlignment="1">
      <alignment horizontal="center" wrapText="1"/>
    </xf>
    <xf numFmtId="49" fontId="10" fillId="35" borderId="12" xfId="0" applyNumberFormat="1" applyFont="1" applyFill="1" applyBorder="1" applyAlignment="1">
      <alignment horizontal="center" wrapText="1"/>
    </xf>
    <xf numFmtId="2" fontId="10" fillId="35" borderId="12" xfId="0" applyNumberFormat="1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39" borderId="18" xfId="0" applyNumberFormat="1" applyFont="1" applyFill="1" applyBorder="1" applyAlignment="1">
      <alignment horizontal="center"/>
    </xf>
    <xf numFmtId="2" fontId="0" fillId="39" borderId="12" xfId="0" applyNumberFormat="1" applyFill="1" applyBorder="1" applyAlignment="1">
      <alignment/>
    </xf>
    <xf numFmtId="49" fontId="7" fillId="39" borderId="12" xfId="0" applyNumberFormat="1" applyFont="1" applyFill="1" applyBorder="1" applyAlignment="1">
      <alignment horizontal="center"/>
    </xf>
    <xf numFmtId="2" fontId="0" fillId="39" borderId="12" xfId="0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0" fontId="10" fillId="39" borderId="12" xfId="0" applyFont="1" applyFill="1" applyBorder="1" applyAlignment="1">
      <alignment wrapText="1"/>
    </xf>
    <xf numFmtId="0" fontId="7" fillId="39" borderId="12" xfId="0" applyFont="1" applyFill="1" applyBorder="1" applyAlignment="1">
      <alignment horizontal="left" vertical="center" wrapText="1"/>
    </xf>
    <xf numFmtId="2" fontId="7" fillId="33" borderId="12" xfId="0" applyNumberFormat="1" applyFont="1" applyFill="1" applyBorder="1" applyAlignment="1">
      <alignment horizontal="right" wrapText="1"/>
    </xf>
    <xf numFmtId="2" fontId="0" fillId="33" borderId="12" xfId="0" applyNumberFormat="1" applyFont="1" applyFill="1" applyBorder="1" applyAlignment="1">
      <alignment horizontal="right" wrapText="1"/>
    </xf>
    <xf numFmtId="2" fontId="0" fillId="33" borderId="12" xfId="0" applyNumberFormat="1" applyFont="1" applyFill="1" applyBorder="1" applyAlignment="1">
      <alignment/>
    </xf>
    <xf numFmtId="49" fontId="7" fillId="33" borderId="12" xfId="0" applyNumberFormat="1" applyFont="1" applyFill="1" applyBorder="1" applyAlignment="1">
      <alignment horizontal="center" wrapText="1"/>
    </xf>
    <xf numFmtId="2" fontId="0" fillId="39" borderId="12" xfId="0" applyNumberFormat="1" applyFont="1" applyFill="1" applyBorder="1" applyAlignment="1">
      <alignment/>
    </xf>
    <xf numFmtId="0" fontId="0" fillId="39" borderId="0" xfId="0" applyFill="1" applyAlignment="1">
      <alignment/>
    </xf>
    <xf numFmtId="3" fontId="9" fillId="36" borderId="0" xfId="0" applyNumberFormat="1" applyFont="1" applyFill="1" applyAlignment="1">
      <alignment wrapText="1"/>
    </xf>
    <xf numFmtId="2" fontId="7" fillId="36" borderId="19" xfId="0" applyNumberFormat="1" applyFont="1" applyFill="1" applyBorder="1" applyAlignment="1">
      <alignment horizontal="center"/>
    </xf>
    <xf numFmtId="2" fontId="9" fillId="36" borderId="0" xfId="0" applyNumberFormat="1" applyFont="1" applyFill="1" applyAlignment="1">
      <alignment wrapText="1"/>
    </xf>
    <xf numFmtId="0" fontId="0" fillId="40" borderId="0" xfId="0" applyFill="1" applyAlignment="1">
      <alignment/>
    </xf>
    <xf numFmtId="2" fontId="0" fillId="39" borderId="12" xfId="0" applyNumberFormat="1" applyFill="1" applyBorder="1" applyAlignment="1">
      <alignment horizontal="right"/>
    </xf>
    <xf numFmtId="2" fontId="7" fillId="33" borderId="12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wrapText="1"/>
    </xf>
    <xf numFmtId="0" fontId="9" fillId="40" borderId="0" xfId="0" applyFont="1" applyFill="1" applyAlignment="1">
      <alignment wrapText="1"/>
    </xf>
    <xf numFmtId="49" fontId="7" fillId="40" borderId="18" xfId="0" applyNumberFormat="1" applyFont="1" applyFill="1" applyBorder="1" applyAlignment="1">
      <alignment horizontal="center"/>
    </xf>
    <xf numFmtId="49" fontId="11" fillId="40" borderId="12" xfId="0" applyNumberFormat="1" applyFont="1" applyFill="1" applyBorder="1" applyAlignment="1">
      <alignment horizontal="center"/>
    </xf>
    <xf numFmtId="2" fontId="0" fillId="40" borderId="12" xfId="0" applyNumberFormat="1" applyFill="1" applyBorder="1" applyAlignment="1">
      <alignment/>
    </xf>
    <xf numFmtId="0" fontId="19" fillId="35" borderId="12" xfId="0" applyFont="1" applyFill="1" applyBorder="1" applyAlignment="1">
      <alignment wrapText="1"/>
    </xf>
    <xf numFmtId="49" fontId="18" fillId="39" borderId="18" xfId="0" applyNumberFormat="1" applyFont="1" applyFill="1" applyBorder="1" applyAlignment="1">
      <alignment horizontal="center"/>
    </xf>
    <xf numFmtId="49" fontId="18" fillId="39" borderId="12" xfId="0" applyNumberFormat="1" applyFont="1" applyFill="1" applyBorder="1" applyAlignment="1">
      <alignment horizontal="center"/>
    </xf>
    <xf numFmtId="0" fontId="7" fillId="0" borderId="18" xfId="0" applyFont="1" applyBorder="1" applyAlignment="1">
      <alignment wrapText="1"/>
    </xf>
    <xf numFmtId="0" fontId="7" fillId="0" borderId="17" xfId="0" applyFont="1" applyFill="1" applyBorder="1" applyAlignment="1">
      <alignment horizontal="left" vertical="center" wrapText="1"/>
    </xf>
    <xf numFmtId="0" fontId="19" fillId="39" borderId="25" xfId="0" applyFont="1" applyFill="1" applyBorder="1" applyAlignment="1">
      <alignment wrapText="1"/>
    </xf>
    <xf numFmtId="0" fontId="20" fillId="35" borderId="0" xfId="0" applyFont="1" applyFill="1" applyAlignment="1">
      <alignment wrapText="1"/>
    </xf>
    <xf numFmtId="0" fontId="19" fillId="35" borderId="0" xfId="0" applyFont="1" applyFill="1" applyAlignment="1">
      <alignment wrapText="1"/>
    </xf>
    <xf numFmtId="2" fontId="0" fillId="33" borderId="25" xfId="0" applyNumberFormat="1" applyFill="1" applyBorder="1" applyAlignment="1">
      <alignment horizontal="right" vertical="center" wrapText="1"/>
    </xf>
    <xf numFmtId="0" fontId="16" fillId="0" borderId="12" xfId="0" applyFont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3" borderId="12" xfId="0" applyFill="1" applyBorder="1" applyAlignment="1">
      <alignment horizontal="center" vertical="center"/>
    </xf>
    <xf numFmtId="49" fontId="0" fillId="33" borderId="12" xfId="0" applyNumberFormat="1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49" fontId="8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Поток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772"/>
  <sheetViews>
    <sheetView tabSelected="1" zoomScaleSheetLayoutView="100" zoomScalePageLayoutView="0" workbookViewId="0" topLeftCell="A745">
      <selection activeCell="E759" sqref="E759"/>
    </sheetView>
  </sheetViews>
  <sheetFormatPr defaultColWidth="9.00390625" defaultRowHeight="12.75"/>
  <cols>
    <col min="1" max="1" width="30.875" style="0" customWidth="1"/>
    <col min="2" max="2" width="9.125" style="5" customWidth="1"/>
    <col min="3" max="3" width="20.625" style="5" customWidth="1"/>
    <col min="4" max="4" width="13.625" style="0" customWidth="1"/>
    <col min="5" max="5" width="12.00390625" style="0" customWidth="1"/>
    <col min="6" max="6" width="11.875" style="0" customWidth="1"/>
    <col min="7" max="7" width="11.125" style="0" bestFit="1" customWidth="1"/>
    <col min="8" max="9" width="11.625" style="0" bestFit="1" customWidth="1"/>
    <col min="10" max="10" width="9.625" style="0" bestFit="1" customWidth="1"/>
    <col min="17" max="17" width="10.875" style="0" customWidth="1"/>
  </cols>
  <sheetData>
    <row r="1" ht="1.5" customHeight="1"/>
    <row r="2" spans="2:6" ht="16.5" thickBot="1">
      <c r="B2" s="226" t="s">
        <v>238</v>
      </c>
      <c r="C2" s="226"/>
      <c r="D2" s="226"/>
      <c r="F2" s="15" t="s">
        <v>237</v>
      </c>
    </row>
    <row r="3" spans="5:6" ht="12.75">
      <c r="E3" s="10" t="s">
        <v>659</v>
      </c>
      <c r="F3" s="12">
        <v>503117</v>
      </c>
    </row>
    <row r="4" spans="2:6" ht="12.75">
      <c r="B4" s="11" t="s">
        <v>891</v>
      </c>
      <c r="C4" s="11"/>
      <c r="D4" s="11" t="s">
        <v>741</v>
      </c>
      <c r="E4" s="10" t="s">
        <v>594</v>
      </c>
      <c r="F4" s="91">
        <v>41671</v>
      </c>
    </row>
    <row r="5" spans="1:6" ht="12.75">
      <c r="A5" s="229" t="s">
        <v>661</v>
      </c>
      <c r="B5" s="230"/>
      <c r="C5" s="230"/>
      <c r="D5" s="230"/>
      <c r="E5" s="10" t="s">
        <v>236</v>
      </c>
      <c r="F5" s="133" t="s">
        <v>683</v>
      </c>
    </row>
    <row r="6" spans="1:6" ht="12.75">
      <c r="A6" s="230"/>
      <c r="B6" s="230"/>
      <c r="C6" s="230"/>
      <c r="D6" s="230"/>
      <c r="E6" s="10" t="s">
        <v>660</v>
      </c>
      <c r="F6" s="13">
        <v>102</v>
      </c>
    </row>
    <row r="7" spans="1:6" ht="12.75">
      <c r="A7" s="10" t="s">
        <v>235</v>
      </c>
      <c r="C7" s="5" t="s">
        <v>517</v>
      </c>
      <c r="E7" s="10" t="s">
        <v>595</v>
      </c>
      <c r="F7" s="13">
        <v>8203560000</v>
      </c>
    </row>
    <row r="8" spans="1:6" ht="12.75">
      <c r="A8" s="10" t="s">
        <v>234</v>
      </c>
      <c r="F8" s="13"/>
    </row>
    <row r="9" spans="1:6" ht="13.5" thickBot="1">
      <c r="A9" s="10" t="s">
        <v>233</v>
      </c>
      <c r="F9" s="14">
        <v>383</v>
      </c>
    </row>
    <row r="10" spans="2:3" ht="12.75">
      <c r="B10" s="228" t="s">
        <v>232</v>
      </c>
      <c r="C10" s="228"/>
    </row>
    <row r="11" spans="1:6" ht="12.75">
      <c r="A11" s="220" t="s">
        <v>424</v>
      </c>
      <c r="B11" s="221" t="s">
        <v>407</v>
      </c>
      <c r="C11" s="222" t="s">
        <v>657</v>
      </c>
      <c r="D11" s="222" t="s">
        <v>606</v>
      </c>
      <c r="E11" s="222" t="s">
        <v>607</v>
      </c>
      <c r="F11" s="222" t="s">
        <v>608</v>
      </c>
    </row>
    <row r="12" spans="1:6" ht="12.75">
      <c r="A12" s="220"/>
      <c r="B12" s="221"/>
      <c r="C12" s="222"/>
      <c r="D12" s="222"/>
      <c r="E12" s="222"/>
      <c r="F12" s="222"/>
    </row>
    <row r="13" spans="1:6" ht="12.75">
      <c r="A13" s="220"/>
      <c r="B13" s="221"/>
      <c r="C13" s="222"/>
      <c r="D13" s="222"/>
      <c r="E13" s="222"/>
      <c r="F13" s="222"/>
    </row>
    <row r="14" spans="1:8" ht="10.5" customHeight="1">
      <c r="A14" s="183">
        <v>1</v>
      </c>
      <c r="B14" s="85" t="s">
        <v>291</v>
      </c>
      <c r="C14" s="85" t="s">
        <v>596</v>
      </c>
      <c r="D14" s="183">
        <v>4</v>
      </c>
      <c r="E14" s="183">
        <v>5</v>
      </c>
      <c r="F14" s="183">
        <v>6</v>
      </c>
      <c r="G14" s="121"/>
      <c r="H14" s="121"/>
    </row>
    <row r="15" spans="1:9" s="20" customFormat="1" ht="18.75" customHeight="1">
      <c r="A15" s="84" t="s">
        <v>609</v>
      </c>
      <c r="B15" s="83" t="s">
        <v>598</v>
      </c>
      <c r="C15" s="83" t="s">
        <v>592</v>
      </c>
      <c r="D15" s="104">
        <f>D17+D84+D96</f>
        <v>56037940</v>
      </c>
      <c r="E15" s="104">
        <f>E17+E84+E96</f>
        <v>2235837.04</v>
      </c>
      <c r="F15" s="104">
        <f>D15-E15</f>
        <v>53802102.96</v>
      </c>
      <c r="H15" s="159"/>
      <c r="I15" s="159"/>
    </row>
    <row r="16" spans="1:8" ht="10.5" customHeight="1">
      <c r="A16" s="88" t="s">
        <v>610</v>
      </c>
      <c r="B16" s="6"/>
      <c r="C16" s="6"/>
      <c r="D16" s="7"/>
      <c r="E16" s="7"/>
      <c r="F16" s="16"/>
      <c r="H16" s="102"/>
    </row>
    <row r="17" spans="1:8" ht="12.75">
      <c r="A17" s="16" t="s">
        <v>239</v>
      </c>
      <c r="B17" s="21" t="s">
        <v>401</v>
      </c>
      <c r="C17" s="21" t="s">
        <v>288</v>
      </c>
      <c r="D17" s="92">
        <f>SUM(D19:D83)</f>
        <v>44450880</v>
      </c>
      <c r="E17" s="92">
        <f>SUM(E19:E83)</f>
        <v>1910237.04</v>
      </c>
      <c r="F17" s="16">
        <f>D17-E17</f>
        <v>42540642.96</v>
      </c>
      <c r="G17" s="102"/>
      <c r="H17" s="102"/>
    </row>
    <row r="18" spans="1:9" s="20" customFormat="1" ht="9.75" customHeight="1">
      <c r="A18" s="88" t="s">
        <v>610</v>
      </c>
      <c r="B18" s="19"/>
      <c r="C18" s="19"/>
      <c r="D18" s="18"/>
      <c r="E18" s="18"/>
      <c r="F18" s="18"/>
      <c r="I18" s="188"/>
    </row>
    <row r="19" spans="1:9" ht="81" customHeight="1">
      <c r="A19" s="8" t="s">
        <v>706</v>
      </c>
      <c r="B19" s="9" t="s">
        <v>401</v>
      </c>
      <c r="C19" s="9" t="s">
        <v>834</v>
      </c>
      <c r="D19" s="87">
        <v>18271000</v>
      </c>
      <c r="E19" s="7">
        <v>1033094.97</v>
      </c>
      <c r="F19" s="16">
        <f aca="true" t="shared" si="0" ref="F19:F99">D19-E19</f>
        <v>17237905.03</v>
      </c>
      <c r="H19" s="102"/>
      <c r="I19" s="102"/>
    </row>
    <row r="20" spans="1:9" ht="55.5" customHeight="1">
      <c r="A20" s="8" t="s">
        <v>706</v>
      </c>
      <c r="B20" s="9" t="s">
        <v>598</v>
      </c>
      <c r="C20" s="9" t="s">
        <v>835</v>
      </c>
      <c r="D20" s="87"/>
      <c r="E20" s="7"/>
      <c r="F20" s="16">
        <f t="shared" si="0"/>
        <v>0</v>
      </c>
      <c r="I20" s="102"/>
    </row>
    <row r="21" spans="1:9" ht="56.25" customHeight="1">
      <c r="A21" s="8" t="s">
        <v>706</v>
      </c>
      <c r="B21" s="9" t="s">
        <v>598</v>
      </c>
      <c r="C21" s="9" t="s">
        <v>836</v>
      </c>
      <c r="D21" s="87"/>
      <c r="E21" s="7"/>
      <c r="F21" s="16">
        <f t="shared" si="0"/>
        <v>0</v>
      </c>
      <c r="I21" s="102"/>
    </row>
    <row r="22" spans="1:9" ht="64.5" customHeight="1">
      <c r="A22" s="8" t="s">
        <v>706</v>
      </c>
      <c r="B22" s="9" t="s">
        <v>598</v>
      </c>
      <c r="C22" s="9" t="s">
        <v>957</v>
      </c>
      <c r="D22" s="87"/>
      <c r="E22" s="7">
        <v>-20158.3</v>
      </c>
      <c r="F22" s="16">
        <f t="shared" si="0"/>
        <v>20158.3</v>
      </c>
      <c r="I22" s="102"/>
    </row>
    <row r="23" spans="1:9" ht="64.5" customHeight="1">
      <c r="A23" s="8" t="s">
        <v>707</v>
      </c>
      <c r="B23" s="9" t="s">
        <v>598</v>
      </c>
      <c r="C23" s="9" t="s">
        <v>837</v>
      </c>
      <c r="D23" s="87">
        <v>79000</v>
      </c>
      <c r="E23" s="7"/>
      <c r="F23" s="16">
        <f t="shared" si="0"/>
        <v>79000</v>
      </c>
      <c r="I23" s="102"/>
    </row>
    <row r="24" spans="1:6" ht="129.75" customHeight="1">
      <c r="A24" s="8" t="s">
        <v>707</v>
      </c>
      <c r="B24" s="9" t="s">
        <v>598</v>
      </c>
      <c r="C24" s="9" t="s">
        <v>838</v>
      </c>
      <c r="E24" s="7"/>
      <c r="F24" s="16">
        <f>D23-E24</f>
        <v>79000</v>
      </c>
    </row>
    <row r="25" spans="1:6" ht="90" customHeight="1">
      <c r="A25" s="8" t="s">
        <v>707</v>
      </c>
      <c r="B25" s="9" t="s">
        <v>598</v>
      </c>
      <c r="C25" s="9" t="s">
        <v>839</v>
      </c>
      <c r="D25" s="87"/>
      <c r="E25" s="7"/>
      <c r="F25" s="16">
        <f t="shared" si="0"/>
        <v>0</v>
      </c>
    </row>
    <row r="26" spans="1:6" ht="56.25">
      <c r="A26" s="8" t="s">
        <v>708</v>
      </c>
      <c r="B26" s="9" t="s">
        <v>598</v>
      </c>
      <c r="C26" s="9" t="s">
        <v>840</v>
      </c>
      <c r="D26" s="87"/>
      <c r="E26" s="7"/>
      <c r="F26" s="16">
        <f t="shared" si="0"/>
        <v>0</v>
      </c>
    </row>
    <row r="27" spans="1:6" ht="22.5" customHeight="1">
      <c r="A27" s="8" t="s">
        <v>708</v>
      </c>
      <c r="B27" s="9" t="s">
        <v>598</v>
      </c>
      <c r="C27" s="9" t="s">
        <v>841</v>
      </c>
      <c r="D27" s="87"/>
      <c r="E27" s="7"/>
      <c r="F27" s="16">
        <f t="shared" si="0"/>
        <v>0</v>
      </c>
    </row>
    <row r="28" spans="1:6" ht="39" customHeight="1">
      <c r="A28" s="8" t="s">
        <v>708</v>
      </c>
      <c r="B28" s="9" t="s">
        <v>598</v>
      </c>
      <c r="C28" s="9" t="s">
        <v>842</v>
      </c>
      <c r="D28" s="87"/>
      <c r="E28" s="87">
        <v>395.45</v>
      </c>
      <c r="F28" s="16">
        <f t="shared" si="0"/>
        <v>-395.45</v>
      </c>
    </row>
    <row r="29" spans="1:6" ht="28.5" customHeight="1">
      <c r="A29" s="8" t="s">
        <v>947</v>
      </c>
      <c r="B29" s="9" t="s">
        <v>598</v>
      </c>
      <c r="C29" s="9" t="s">
        <v>948</v>
      </c>
      <c r="D29" s="87">
        <v>1434200</v>
      </c>
      <c r="E29" s="87">
        <v>34246.17</v>
      </c>
      <c r="F29" s="16">
        <f t="shared" si="0"/>
        <v>1399953.83</v>
      </c>
    </row>
    <row r="30" spans="1:6" ht="36.75" customHeight="1">
      <c r="A30" s="8" t="s">
        <v>950</v>
      </c>
      <c r="B30" s="9" t="s">
        <v>598</v>
      </c>
      <c r="C30" s="9" t="s">
        <v>949</v>
      </c>
      <c r="D30" s="87"/>
      <c r="E30" s="87">
        <v>566.63</v>
      </c>
      <c r="F30" s="16">
        <f t="shared" si="0"/>
        <v>-566.63</v>
      </c>
    </row>
    <row r="31" spans="1:6" ht="36.75" customHeight="1">
      <c r="A31" s="8" t="s">
        <v>951</v>
      </c>
      <c r="B31" s="9" t="s">
        <v>598</v>
      </c>
      <c r="C31" s="9" t="s">
        <v>952</v>
      </c>
      <c r="D31" s="87"/>
      <c r="E31" s="87">
        <v>41264.95</v>
      </c>
      <c r="F31" s="16">
        <f t="shared" si="0"/>
        <v>-41264.95</v>
      </c>
    </row>
    <row r="32" spans="1:6" ht="36.75" customHeight="1">
      <c r="A32" s="8" t="s">
        <v>953</v>
      </c>
      <c r="B32" s="9" t="s">
        <v>598</v>
      </c>
      <c r="C32" s="9" t="s">
        <v>954</v>
      </c>
      <c r="D32" s="87"/>
      <c r="E32" s="87">
        <v>0.69</v>
      </c>
      <c r="F32" s="16">
        <f t="shared" si="0"/>
        <v>-0.69</v>
      </c>
    </row>
    <row r="33" spans="1:9" ht="48" customHeight="1">
      <c r="A33" s="8" t="s">
        <v>611</v>
      </c>
      <c r="B33" s="9" t="s">
        <v>598</v>
      </c>
      <c r="C33" s="9" t="s">
        <v>843</v>
      </c>
      <c r="D33" s="87">
        <v>392000</v>
      </c>
      <c r="E33" s="7">
        <v>37500.86</v>
      </c>
      <c r="F33" s="16">
        <f t="shared" si="0"/>
        <v>354499.14</v>
      </c>
      <c r="H33" s="102"/>
      <c r="I33" s="102"/>
    </row>
    <row r="34" spans="1:9" ht="48" customHeight="1">
      <c r="A34" s="8" t="s">
        <v>611</v>
      </c>
      <c r="B34" s="9" t="s">
        <v>598</v>
      </c>
      <c r="C34" s="9" t="s">
        <v>844</v>
      </c>
      <c r="D34" s="87"/>
      <c r="E34" s="7"/>
      <c r="F34" s="16">
        <f t="shared" si="0"/>
        <v>0</v>
      </c>
      <c r="I34" s="102"/>
    </row>
    <row r="35" spans="1:9" ht="48" customHeight="1">
      <c r="A35" s="8" t="s">
        <v>611</v>
      </c>
      <c r="B35" s="9" t="s">
        <v>598</v>
      </c>
      <c r="C35" s="9" t="s">
        <v>845</v>
      </c>
      <c r="D35" s="87"/>
      <c r="E35" s="87"/>
      <c r="F35" s="16">
        <f t="shared" si="0"/>
        <v>0</v>
      </c>
      <c r="I35" s="102"/>
    </row>
    <row r="36" spans="1:9" ht="48" customHeight="1">
      <c r="A36" s="137" t="s">
        <v>709</v>
      </c>
      <c r="B36" s="9" t="s">
        <v>598</v>
      </c>
      <c r="C36" s="9" t="s">
        <v>846</v>
      </c>
      <c r="D36" s="87"/>
      <c r="E36" s="87"/>
      <c r="F36" s="16">
        <f t="shared" si="0"/>
        <v>0</v>
      </c>
      <c r="I36" s="102"/>
    </row>
    <row r="37" spans="1:6" ht="29.25" customHeight="1">
      <c r="A37" s="218" t="s">
        <v>709</v>
      </c>
      <c r="B37" s="9" t="s">
        <v>598</v>
      </c>
      <c r="C37" s="9" t="s">
        <v>847</v>
      </c>
      <c r="D37" s="87"/>
      <c r="E37" s="7"/>
      <c r="F37" s="16">
        <f t="shared" si="0"/>
        <v>0</v>
      </c>
    </row>
    <row r="38" spans="1:6" ht="29.25" customHeight="1">
      <c r="A38" s="137" t="s">
        <v>709</v>
      </c>
      <c r="B38" s="9" t="s">
        <v>598</v>
      </c>
      <c r="C38" s="9" t="s">
        <v>848</v>
      </c>
      <c r="D38" s="87"/>
      <c r="E38" s="87"/>
      <c r="F38" s="16">
        <f t="shared" si="0"/>
        <v>0</v>
      </c>
    </row>
    <row r="39" spans="1:10" ht="56.25">
      <c r="A39" s="8" t="s">
        <v>612</v>
      </c>
      <c r="B39" s="9" t="s">
        <v>598</v>
      </c>
      <c r="C39" s="9" t="s">
        <v>849</v>
      </c>
      <c r="D39" s="87">
        <v>274000</v>
      </c>
      <c r="E39" s="7"/>
      <c r="F39" s="16">
        <f t="shared" si="0"/>
        <v>274000</v>
      </c>
      <c r="I39" s="102"/>
      <c r="J39" s="102"/>
    </row>
    <row r="40" spans="1:10" ht="56.25">
      <c r="A40" s="8" t="s">
        <v>612</v>
      </c>
      <c r="B40" s="9" t="s">
        <v>598</v>
      </c>
      <c r="C40" s="9" t="s">
        <v>850</v>
      </c>
      <c r="D40" s="87"/>
      <c r="E40" s="7">
        <v>675</v>
      </c>
      <c r="F40" s="16">
        <f t="shared" si="0"/>
        <v>-675</v>
      </c>
      <c r="I40" s="102"/>
      <c r="J40" s="102"/>
    </row>
    <row r="41" spans="1:10" ht="56.25">
      <c r="A41" s="8" t="s">
        <v>612</v>
      </c>
      <c r="B41" s="9" t="s">
        <v>598</v>
      </c>
      <c r="C41" s="9" t="s">
        <v>851</v>
      </c>
      <c r="D41" s="87"/>
      <c r="E41" s="7"/>
      <c r="F41" s="16">
        <f t="shared" si="0"/>
        <v>0</v>
      </c>
      <c r="I41" s="102"/>
      <c r="J41" s="102"/>
    </row>
    <row r="42" spans="1:6" ht="22.5">
      <c r="A42" s="8" t="s">
        <v>613</v>
      </c>
      <c r="B42" s="9" t="s">
        <v>598</v>
      </c>
      <c r="C42" s="9" t="s">
        <v>852</v>
      </c>
      <c r="D42" s="87">
        <v>380000</v>
      </c>
      <c r="E42" s="7">
        <v>67301.7</v>
      </c>
      <c r="F42" s="16">
        <f t="shared" si="0"/>
        <v>312698.3</v>
      </c>
    </row>
    <row r="43" spans="1:6" ht="22.5">
      <c r="A43" s="8" t="s">
        <v>613</v>
      </c>
      <c r="B43" s="9" t="s">
        <v>598</v>
      </c>
      <c r="C43" s="9" t="s">
        <v>853</v>
      </c>
      <c r="D43" s="87"/>
      <c r="E43" s="7">
        <v>26.73</v>
      </c>
      <c r="F43" s="16">
        <f t="shared" si="0"/>
        <v>-26.73</v>
      </c>
    </row>
    <row r="44" spans="1:6" ht="22.5">
      <c r="A44" s="8" t="s">
        <v>613</v>
      </c>
      <c r="B44" s="9" t="s">
        <v>598</v>
      </c>
      <c r="C44" s="9" t="s">
        <v>854</v>
      </c>
      <c r="D44" s="87"/>
      <c r="E44" s="7"/>
      <c r="F44" s="16">
        <f t="shared" si="0"/>
        <v>0</v>
      </c>
    </row>
    <row r="45" spans="1:6" ht="45.75" customHeight="1">
      <c r="A45" s="8" t="s">
        <v>710</v>
      </c>
      <c r="B45" s="9" t="s">
        <v>598</v>
      </c>
      <c r="C45" s="9" t="s">
        <v>855</v>
      </c>
      <c r="D45" s="87"/>
      <c r="E45" s="7"/>
      <c r="F45" s="16">
        <f t="shared" si="0"/>
        <v>0</v>
      </c>
    </row>
    <row r="46" spans="1:6" ht="45.75" customHeight="1">
      <c r="A46" s="8" t="s">
        <v>710</v>
      </c>
      <c r="B46" s="9" t="s">
        <v>598</v>
      </c>
      <c r="C46" s="9" t="s">
        <v>856</v>
      </c>
      <c r="D46" s="87"/>
      <c r="E46" s="7"/>
      <c r="F46" s="16">
        <f t="shared" si="0"/>
        <v>0</v>
      </c>
    </row>
    <row r="47" spans="1:6" ht="45.75" customHeight="1">
      <c r="A47" s="8" t="s">
        <v>710</v>
      </c>
      <c r="B47" s="9" t="s">
        <v>598</v>
      </c>
      <c r="C47" s="9" t="s">
        <v>857</v>
      </c>
      <c r="D47" s="87"/>
      <c r="E47" s="87"/>
      <c r="F47" s="16">
        <f t="shared" si="0"/>
        <v>0</v>
      </c>
    </row>
    <row r="48" spans="1:6" ht="45.75" customHeight="1">
      <c r="A48" s="8" t="s">
        <v>710</v>
      </c>
      <c r="B48" s="9" t="s">
        <v>598</v>
      </c>
      <c r="C48" s="9" t="s">
        <v>858</v>
      </c>
      <c r="D48" s="87"/>
      <c r="E48" s="87"/>
      <c r="F48" s="16">
        <f t="shared" si="0"/>
        <v>0</v>
      </c>
    </row>
    <row r="49" spans="1:6" ht="12.75">
      <c r="A49" s="8" t="s">
        <v>439</v>
      </c>
      <c r="B49" s="9" t="s">
        <v>598</v>
      </c>
      <c r="C49" s="9" t="s">
        <v>859</v>
      </c>
      <c r="D49" s="87"/>
      <c r="E49" s="87"/>
      <c r="F49" s="16">
        <f t="shared" si="0"/>
        <v>0</v>
      </c>
    </row>
    <row r="50" spans="1:6" ht="12.75">
      <c r="A50" s="8" t="s">
        <v>439</v>
      </c>
      <c r="B50" s="9" t="s">
        <v>598</v>
      </c>
      <c r="C50" s="9" t="s">
        <v>860</v>
      </c>
      <c r="D50" s="87"/>
      <c r="E50" s="87"/>
      <c r="F50" s="16">
        <f t="shared" si="0"/>
        <v>0</v>
      </c>
    </row>
    <row r="51" spans="1:6" ht="47.25" customHeight="1">
      <c r="A51" s="8" t="s">
        <v>614</v>
      </c>
      <c r="B51" s="9" t="s">
        <v>598</v>
      </c>
      <c r="C51" s="9" t="s">
        <v>861</v>
      </c>
      <c r="D51" s="87">
        <v>2180000</v>
      </c>
      <c r="E51" s="7">
        <v>39349.18</v>
      </c>
      <c r="F51" s="16">
        <f t="shared" si="0"/>
        <v>2140650.82</v>
      </c>
    </row>
    <row r="52" spans="1:6" ht="47.25" customHeight="1">
      <c r="A52" s="8" t="s">
        <v>614</v>
      </c>
      <c r="B52" s="9" t="s">
        <v>598</v>
      </c>
      <c r="C52" s="9" t="s">
        <v>862</v>
      </c>
      <c r="D52" s="87"/>
      <c r="E52" s="7">
        <v>2871.4</v>
      </c>
      <c r="F52" s="16">
        <f t="shared" si="0"/>
        <v>-2871.4</v>
      </c>
    </row>
    <row r="53" spans="1:8" ht="18.75" customHeight="1">
      <c r="A53" s="8" t="s">
        <v>590</v>
      </c>
      <c r="B53" s="9" t="s">
        <v>598</v>
      </c>
      <c r="C53" s="9" t="s">
        <v>863</v>
      </c>
      <c r="D53" s="87">
        <v>332000</v>
      </c>
      <c r="E53" s="87">
        <v>70940.49</v>
      </c>
      <c r="F53" s="16">
        <f t="shared" si="0"/>
        <v>261059.51</v>
      </c>
      <c r="H53" s="102"/>
    </row>
    <row r="54" spans="1:8" ht="18.75" customHeight="1">
      <c r="A54" s="8" t="s">
        <v>590</v>
      </c>
      <c r="B54" s="9" t="s">
        <v>598</v>
      </c>
      <c r="C54" s="9" t="s">
        <v>864</v>
      </c>
      <c r="D54" s="87"/>
      <c r="E54" s="87"/>
      <c r="F54" s="16">
        <f t="shared" si="0"/>
        <v>0</v>
      </c>
      <c r="H54" s="102"/>
    </row>
    <row r="55" spans="1:8" ht="18.75" customHeight="1">
      <c r="A55" s="8" t="s">
        <v>590</v>
      </c>
      <c r="B55" s="9" t="s">
        <v>598</v>
      </c>
      <c r="C55" s="9" t="s">
        <v>865</v>
      </c>
      <c r="D55" s="87"/>
      <c r="E55" s="87"/>
      <c r="F55" s="16">
        <f t="shared" si="0"/>
        <v>0</v>
      </c>
      <c r="H55" s="102"/>
    </row>
    <row r="56" spans="1:9" ht="12.75">
      <c r="A56" s="8" t="s">
        <v>615</v>
      </c>
      <c r="B56" s="9" t="s">
        <v>598</v>
      </c>
      <c r="C56" s="9" t="s">
        <v>866</v>
      </c>
      <c r="D56" s="87">
        <v>2593000</v>
      </c>
      <c r="E56" s="7">
        <v>43331.89</v>
      </c>
      <c r="F56" s="16">
        <f t="shared" si="0"/>
        <v>2549668.11</v>
      </c>
      <c r="I56" s="102"/>
    </row>
    <row r="57" spans="1:9" ht="12.75">
      <c r="A57" s="8" t="s">
        <v>615</v>
      </c>
      <c r="B57" s="9" t="s">
        <v>598</v>
      </c>
      <c r="C57" s="9" t="s">
        <v>867</v>
      </c>
      <c r="D57" s="87"/>
      <c r="E57" s="7">
        <v>803.23</v>
      </c>
      <c r="F57" s="16">
        <f t="shared" si="0"/>
        <v>-803.23</v>
      </c>
      <c r="I57" s="102"/>
    </row>
    <row r="58" spans="1:9" ht="78.75">
      <c r="A58" s="8" t="s">
        <v>616</v>
      </c>
      <c r="B58" s="9" t="s">
        <v>598</v>
      </c>
      <c r="C58" s="9" t="s">
        <v>868</v>
      </c>
      <c r="D58" s="132">
        <v>4485000</v>
      </c>
      <c r="E58" s="7">
        <v>15677.95</v>
      </c>
      <c r="F58" s="16">
        <f t="shared" si="0"/>
        <v>4469322.05</v>
      </c>
      <c r="H58" s="102"/>
      <c r="I58" s="102"/>
    </row>
    <row r="59" spans="1:9" ht="78.75">
      <c r="A59" s="8" t="s">
        <v>616</v>
      </c>
      <c r="B59" s="9" t="s">
        <v>598</v>
      </c>
      <c r="C59" s="9" t="s">
        <v>869</v>
      </c>
      <c r="D59" s="132"/>
      <c r="E59" s="7">
        <v>251.34</v>
      </c>
      <c r="F59" s="16">
        <f t="shared" si="0"/>
        <v>-251.34</v>
      </c>
      <c r="I59" s="102"/>
    </row>
    <row r="60" spans="1:6" ht="78.75">
      <c r="A60" s="8" t="s">
        <v>227</v>
      </c>
      <c r="B60" s="9" t="s">
        <v>598</v>
      </c>
      <c r="C60" s="9" t="s">
        <v>870</v>
      </c>
      <c r="D60" s="122">
        <v>835000</v>
      </c>
      <c r="E60" s="87">
        <v>44620.94</v>
      </c>
      <c r="F60" s="16">
        <f t="shared" si="0"/>
        <v>790379.06</v>
      </c>
    </row>
    <row r="61" spans="1:6" ht="78.75">
      <c r="A61" s="8" t="s">
        <v>227</v>
      </c>
      <c r="B61" s="9" t="s">
        <v>598</v>
      </c>
      <c r="C61" s="9" t="s">
        <v>871</v>
      </c>
      <c r="D61" s="122"/>
      <c r="E61" s="87"/>
      <c r="F61" s="16">
        <f t="shared" si="0"/>
        <v>0</v>
      </c>
    </row>
    <row r="62" spans="1:6" ht="78.75">
      <c r="A62" s="8" t="s">
        <v>227</v>
      </c>
      <c r="B62" s="9" t="s">
        <v>598</v>
      </c>
      <c r="C62" s="9" t="s">
        <v>872</v>
      </c>
      <c r="D62" s="122"/>
      <c r="E62" s="87"/>
      <c r="F62" s="16">
        <f t="shared" si="0"/>
        <v>0</v>
      </c>
    </row>
    <row r="63" spans="1:6" ht="93.75" customHeight="1">
      <c r="A63" s="8" t="s">
        <v>782</v>
      </c>
      <c r="B63" s="9" t="s">
        <v>598</v>
      </c>
      <c r="C63" s="9" t="s">
        <v>890</v>
      </c>
      <c r="D63" s="122">
        <v>45000</v>
      </c>
      <c r="E63" s="87">
        <v>2360</v>
      </c>
      <c r="F63" s="16">
        <f t="shared" si="0"/>
        <v>42640</v>
      </c>
    </row>
    <row r="64" spans="1:6" ht="88.5" customHeight="1">
      <c r="A64" s="8" t="s">
        <v>782</v>
      </c>
      <c r="B64" s="9" t="s">
        <v>598</v>
      </c>
      <c r="C64" s="9" t="s">
        <v>956</v>
      </c>
      <c r="D64" s="122"/>
      <c r="E64" s="87">
        <v>410</v>
      </c>
      <c r="F64" s="16"/>
    </row>
    <row r="65" spans="1:6" ht="22.5">
      <c r="A65" s="8" t="s">
        <v>662</v>
      </c>
      <c r="B65" s="9" t="s">
        <v>598</v>
      </c>
      <c r="C65" s="9" t="s">
        <v>873</v>
      </c>
      <c r="D65" s="87"/>
      <c r="E65" s="7"/>
      <c r="F65" s="16">
        <f t="shared" si="0"/>
        <v>0</v>
      </c>
    </row>
    <row r="66" spans="1:6" ht="22.5">
      <c r="A66" s="8" t="s">
        <v>662</v>
      </c>
      <c r="B66" s="9" t="s">
        <v>598</v>
      </c>
      <c r="C66" s="9" t="s">
        <v>874</v>
      </c>
      <c r="D66" s="87"/>
      <c r="E66" s="7"/>
      <c r="F66" s="16">
        <f t="shared" si="0"/>
        <v>0</v>
      </c>
    </row>
    <row r="67" spans="1:6" ht="22.5">
      <c r="A67" s="8" t="s">
        <v>662</v>
      </c>
      <c r="B67" s="9" t="s">
        <v>598</v>
      </c>
      <c r="C67" s="9" t="s">
        <v>875</v>
      </c>
      <c r="D67" s="87"/>
      <c r="E67" s="7"/>
      <c r="F67" s="16">
        <f t="shared" si="0"/>
        <v>0</v>
      </c>
    </row>
    <row r="68" spans="1:8" ht="29.25" customHeight="1">
      <c r="A68" s="8"/>
      <c r="B68" s="9" t="s">
        <v>401</v>
      </c>
      <c r="C68" s="9" t="s">
        <v>876</v>
      </c>
      <c r="D68" s="87"/>
      <c r="E68" s="7"/>
      <c r="F68" s="16">
        <f t="shared" si="0"/>
        <v>0</v>
      </c>
      <c r="H68" s="102"/>
    </row>
    <row r="69" spans="1:9" ht="90">
      <c r="A69" s="8" t="s">
        <v>228</v>
      </c>
      <c r="B69" s="9" t="s">
        <v>401</v>
      </c>
      <c r="C69" s="9" t="s">
        <v>877</v>
      </c>
      <c r="D69" s="87">
        <v>1400000</v>
      </c>
      <c r="E69" s="7">
        <v>59551.74</v>
      </c>
      <c r="F69" s="16">
        <f>D69-E69</f>
        <v>1340448.26</v>
      </c>
      <c r="H69" s="102"/>
      <c r="I69" s="102"/>
    </row>
    <row r="70" spans="1:9" ht="56.25">
      <c r="A70" s="8" t="s">
        <v>955</v>
      </c>
      <c r="B70" s="9"/>
      <c r="C70" s="9" t="s">
        <v>878</v>
      </c>
      <c r="D70" s="87"/>
      <c r="E70" s="7">
        <v>-9164.5</v>
      </c>
      <c r="F70" s="16"/>
      <c r="H70" s="102"/>
      <c r="I70" s="102"/>
    </row>
    <row r="71" spans="1:6" ht="74.25" customHeight="1">
      <c r="A71" s="8" t="s">
        <v>656</v>
      </c>
      <c r="B71" s="9" t="s">
        <v>401</v>
      </c>
      <c r="C71" s="9" t="s">
        <v>879</v>
      </c>
      <c r="D71" s="87">
        <v>265000</v>
      </c>
      <c r="E71" s="7">
        <v>18284.99</v>
      </c>
      <c r="F71" s="16">
        <f t="shared" si="0"/>
        <v>246715.01</v>
      </c>
    </row>
    <row r="72" spans="1:6" ht="12.75" hidden="1">
      <c r="A72" s="7"/>
      <c r="B72" s="6"/>
      <c r="C72" s="6"/>
      <c r="D72" s="87"/>
      <c r="E72" s="7"/>
      <c r="F72" s="16">
        <f t="shared" si="0"/>
        <v>0</v>
      </c>
    </row>
    <row r="73" spans="1:8" ht="78.75">
      <c r="A73" s="8" t="s">
        <v>231</v>
      </c>
      <c r="B73" s="9" t="s">
        <v>401</v>
      </c>
      <c r="C73" s="9" t="s">
        <v>880</v>
      </c>
      <c r="D73" s="87">
        <v>6000</v>
      </c>
      <c r="E73" s="87">
        <v>2900</v>
      </c>
      <c r="F73" s="16">
        <f t="shared" si="0"/>
        <v>3100</v>
      </c>
      <c r="H73" s="102"/>
    </row>
    <row r="74" spans="1:8" ht="33.75">
      <c r="A74" s="8" t="s">
        <v>827</v>
      </c>
      <c r="B74" s="9" t="s">
        <v>598</v>
      </c>
      <c r="C74" s="9" t="s">
        <v>881</v>
      </c>
      <c r="D74" s="87">
        <v>3061680</v>
      </c>
      <c r="E74" s="87">
        <v>250829.58</v>
      </c>
      <c r="F74" s="16">
        <f t="shared" si="0"/>
        <v>2810850.42</v>
      </c>
      <c r="H74" s="102"/>
    </row>
    <row r="75" spans="1:9" ht="33.75" customHeight="1">
      <c r="A75" s="8" t="s">
        <v>638</v>
      </c>
      <c r="B75" s="9" t="s">
        <v>598</v>
      </c>
      <c r="C75" s="9" t="s">
        <v>882</v>
      </c>
      <c r="D75" s="87">
        <v>1400000</v>
      </c>
      <c r="E75" s="7">
        <v>80249.86</v>
      </c>
      <c r="F75" s="16">
        <f t="shared" si="0"/>
        <v>1319750.14</v>
      </c>
      <c r="H75" s="102"/>
      <c r="I75" s="102"/>
    </row>
    <row r="76" spans="1:6" ht="12" customHeight="1">
      <c r="A76" s="88" t="s">
        <v>347</v>
      </c>
      <c r="B76" s="85" t="s">
        <v>598</v>
      </c>
      <c r="C76" s="85" t="s">
        <v>883</v>
      </c>
      <c r="D76" s="87">
        <v>3000</v>
      </c>
      <c r="E76" s="87"/>
      <c r="F76" s="16">
        <f t="shared" si="0"/>
        <v>3000</v>
      </c>
    </row>
    <row r="77" spans="1:8" ht="45" customHeight="1">
      <c r="A77" s="120" t="s">
        <v>732</v>
      </c>
      <c r="B77" s="85" t="s">
        <v>401</v>
      </c>
      <c r="C77" s="85" t="s">
        <v>833</v>
      </c>
      <c r="D77" s="87"/>
      <c r="E77" s="87"/>
      <c r="F77" s="16">
        <f t="shared" si="0"/>
        <v>0</v>
      </c>
      <c r="H77" s="102"/>
    </row>
    <row r="78" spans="1:8" ht="45" customHeight="1">
      <c r="A78" s="212" t="s">
        <v>889</v>
      </c>
      <c r="B78" s="85" t="s">
        <v>598</v>
      </c>
      <c r="C78" s="85" t="s">
        <v>819</v>
      </c>
      <c r="D78" s="87"/>
      <c r="E78" s="87"/>
      <c r="F78" s="16">
        <f t="shared" si="0"/>
        <v>0</v>
      </c>
      <c r="H78" s="102"/>
    </row>
    <row r="79" spans="1:9" ht="22.5" customHeight="1">
      <c r="A79" s="8" t="s">
        <v>832</v>
      </c>
      <c r="B79" s="9" t="s">
        <v>401</v>
      </c>
      <c r="C79" s="9" t="s">
        <v>884</v>
      </c>
      <c r="D79" s="87"/>
      <c r="E79" s="87"/>
      <c r="F79" s="16">
        <f>D79-E79</f>
        <v>0</v>
      </c>
      <c r="H79" s="102"/>
      <c r="I79" s="102"/>
    </row>
    <row r="80" spans="1:8" ht="22.5" customHeight="1">
      <c r="A80" s="8" t="s">
        <v>425</v>
      </c>
      <c r="B80" s="9" t="s">
        <v>401</v>
      </c>
      <c r="C80" s="85" t="s">
        <v>885</v>
      </c>
      <c r="D80" s="87">
        <v>7015000</v>
      </c>
      <c r="E80" s="87">
        <v>92054.1</v>
      </c>
      <c r="F80" s="16">
        <f>D80-E80</f>
        <v>6922945.9</v>
      </c>
      <c r="H80" s="102"/>
    </row>
    <row r="81" spans="1:6" ht="33" customHeight="1">
      <c r="A81" s="8" t="s">
        <v>738</v>
      </c>
      <c r="B81" s="9" t="s">
        <v>401</v>
      </c>
      <c r="C81" s="9" t="s">
        <v>886</v>
      </c>
      <c r="D81" s="164"/>
      <c r="E81" s="164"/>
      <c r="F81" s="165">
        <f>D81-E81</f>
        <v>0</v>
      </c>
    </row>
    <row r="82" spans="1:6" ht="43.5" customHeight="1">
      <c r="A82" s="8" t="s">
        <v>737</v>
      </c>
      <c r="B82" s="9" t="s">
        <v>401</v>
      </c>
      <c r="C82" s="85" t="s">
        <v>887</v>
      </c>
      <c r="D82" s="87"/>
      <c r="E82" s="87"/>
      <c r="F82" s="16">
        <f>D82-E82</f>
        <v>0</v>
      </c>
    </row>
    <row r="83" spans="1:6" ht="17.25" customHeight="1" hidden="1">
      <c r="A83" s="88" t="s">
        <v>425</v>
      </c>
      <c r="B83" s="85" t="s">
        <v>401</v>
      </c>
      <c r="C83" s="85" t="s">
        <v>629</v>
      </c>
      <c r="D83" s="87"/>
      <c r="E83" s="87"/>
      <c r="F83" s="16">
        <f t="shared" si="0"/>
        <v>0</v>
      </c>
    </row>
    <row r="84" spans="1:6" ht="12.75">
      <c r="A84" s="22" t="s">
        <v>240</v>
      </c>
      <c r="B84" s="21" t="s">
        <v>401</v>
      </c>
      <c r="C84" s="21" t="s">
        <v>241</v>
      </c>
      <c r="D84" s="92">
        <f>SUM(D86:D95)</f>
        <v>11587060</v>
      </c>
      <c r="E84" s="92">
        <f>SUM(E86:E95)</f>
        <v>325600</v>
      </c>
      <c r="F84" s="16">
        <f t="shared" si="0"/>
        <v>11261460</v>
      </c>
    </row>
    <row r="85" spans="1:6" ht="9" customHeight="1">
      <c r="A85" s="88" t="s">
        <v>610</v>
      </c>
      <c r="B85" s="6"/>
      <c r="C85" s="6"/>
      <c r="D85" s="87"/>
      <c r="E85" s="87"/>
      <c r="F85" s="16">
        <f t="shared" si="0"/>
        <v>0</v>
      </c>
    </row>
    <row r="86" spans="1:8" ht="33.75">
      <c r="A86" s="8" t="s">
        <v>242</v>
      </c>
      <c r="B86" s="9" t="s">
        <v>401</v>
      </c>
      <c r="C86" s="9" t="s">
        <v>243</v>
      </c>
      <c r="D86" s="87">
        <v>239020</v>
      </c>
      <c r="E86" s="87">
        <v>19900</v>
      </c>
      <c r="F86" s="16">
        <f t="shared" si="0"/>
        <v>219120</v>
      </c>
      <c r="H86" s="102"/>
    </row>
    <row r="87" spans="1:9" ht="31.5" customHeight="1">
      <c r="A87" s="8" t="s">
        <v>292</v>
      </c>
      <c r="B87" s="9" t="s">
        <v>401</v>
      </c>
      <c r="C87" s="9" t="s">
        <v>641</v>
      </c>
      <c r="D87" s="87"/>
      <c r="E87" s="87"/>
      <c r="F87" s="16">
        <f t="shared" si="0"/>
        <v>0</v>
      </c>
      <c r="I87" s="200"/>
    </row>
    <row r="88" spans="1:8" ht="16.5" customHeight="1">
      <c r="A88" s="8" t="s">
        <v>244</v>
      </c>
      <c r="B88" s="9" t="s">
        <v>401</v>
      </c>
      <c r="C88" s="9" t="s">
        <v>245</v>
      </c>
      <c r="D88" s="87"/>
      <c r="E88" s="87"/>
      <c r="F88" s="16">
        <f t="shared" si="0"/>
        <v>0</v>
      </c>
      <c r="H88" s="102"/>
    </row>
    <row r="89" spans="1:9" ht="31.5" customHeight="1">
      <c r="A89" s="8" t="s">
        <v>591</v>
      </c>
      <c r="B89" s="9" t="s">
        <v>401</v>
      </c>
      <c r="C89" s="9" t="s">
        <v>246</v>
      </c>
      <c r="D89" s="87">
        <v>314640</v>
      </c>
      <c r="E89" s="87"/>
      <c r="F89" s="16">
        <f t="shared" si="0"/>
        <v>314640</v>
      </c>
      <c r="I89" s="200"/>
    </row>
    <row r="90" spans="1:6" ht="44.25" customHeight="1">
      <c r="A90" s="8" t="s">
        <v>283</v>
      </c>
      <c r="B90" s="9" t="s">
        <v>401</v>
      </c>
      <c r="C90" s="9" t="s">
        <v>284</v>
      </c>
      <c r="D90" s="87">
        <v>1063200</v>
      </c>
      <c r="E90" s="87"/>
      <c r="F90" s="16">
        <f t="shared" si="0"/>
        <v>1063200</v>
      </c>
    </row>
    <row r="91" spans="1:6" ht="21.75" customHeight="1" hidden="1">
      <c r="A91" s="8" t="s">
        <v>285</v>
      </c>
      <c r="B91" s="9" t="s">
        <v>401</v>
      </c>
      <c r="C91" s="9" t="s">
        <v>286</v>
      </c>
      <c r="D91" s="87"/>
      <c r="E91" s="87"/>
      <c r="F91" s="16">
        <f t="shared" si="0"/>
        <v>0</v>
      </c>
    </row>
    <row r="92" spans="1:6" ht="21.75" customHeight="1">
      <c r="A92" s="8" t="s">
        <v>888</v>
      </c>
      <c r="B92" s="9"/>
      <c r="C92" s="9" t="s">
        <v>828</v>
      </c>
      <c r="D92" s="87">
        <v>2200</v>
      </c>
      <c r="E92" s="87"/>
      <c r="F92" s="16">
        <f t="shared" si="0"/>
        <v>2200</v>
      </c>
    </row>
    <row r="93" spans="1:9" ht="24" customHeight="1">
      <c r="A93" s="8" t="s">
        <v>287</v>
      </c>
      <c r="B93" s="9" t="s">
        <v>401</v>
      </c>
      <c r="C93" s="9" t="s">
        <v>426</v>
      </c>
      <c r="D93" s="87">
        <f>9068000+900000</f>
        <v>9968000</v>
      </c>
      <c r="E93" s="87">
        <v>755700</v>
      </c>
      <c r="F93" s="92">
        <f>D93-E93</f>
        <v>9212300</v>
      </c>
      <c r="I93" s="102"/>
    </row>
    <row r="94" spans="1:9" ht="21.75" customHeight="1">
      <c r="A94" s="8" t="s">
        <v>809</v>
      </c>
      <c r="B94" s="9" t="s">
        <v>401</v>
      </c>
      <c r="C94" s="9" t="s">
        <v>807</v>
      </c>
      <c r="D94" s="87"/>
      <c r="E94" s="87">
        <v>-450000</v>
      </c>
      <c r="F94" s="16">
        <f t="shared" si="0"/>
        <v>450000</v>
      </c>
      <c r="H94" s="102"/>
      <c r="I94" s="102"/>
    </row>
    <row r="95" spans="1:6" ht="21.75" customHeight="1">
      <c r="A95" s="8" t="s">
        <v>808</v>
      </c>
      <c r="B95" s="9" t="s">
        <v>401</v>
      </c>
      <c r="C95" s="9" t="s">
        <v>806</v>
      </c>
      <c r="D95" s="87"/>
      <c r="E95" s="87"/>
      <c r="F95" s="16">
        <f t="shared" si="0"/>
        <v>0</v>
      </c>
    </row>
    <row r="96" spans="1:6" ht="11.25" customHeight="1" hidden="1">
      <c r="A96" s="22" t="s">
        <v>593</v>
      </c>
      <c r="B96" s="21" t="s">
        <v>401</v>
      </c>
      <c r="C96" s="21" t="s">
        <v>289</v>
      </c>
      <c r="D96" s="92">
        <f>SUM(D97:D99)</f>
        <v>0</v>
      </c>
      <c r="E96" s="92">
        <f>SUM(E97:E99)</f>
        <v>0</v>
      </c>
      <c r="F96" s="16">
        <f t="shared" si="0"/>
        <v>0</v>
      </c>
    </row>
    <row r="97" spans="1:6" ht="9" customHeight="1" hidden="1">
      <c r="A97" s="119" t="s">
        <v>631</v>
      </c>
      <c r="B97" s="9" t="s">
        <v>401</v>
      </c>
      <c r="C97" s="9" t="s">
        <v>630</v>
      </c>
      <c r="D97" s="87"/>
      <c r="E97" s="87"/>
      <c r="F97" s="16">
        <f t="shared" si="0"/>
        <v>0</v>
      </c>
    </row>
    <row r="98" spans="1:6" ht="11.25" customHeight="1" hidden="1">
      <c r="A98" s="8" t="s">
        <v>440</v>
      </c>
      <c r="B98" s="9" t="s">
        <v>401</v>
      </c>
      <c r="C98" s="9" t="s">
        <v>290</v>
      </c>
      <c r="D98" s="87"/>
      <c r="E98" s="87"/>
      <c r="F98" s="16">
        <f>D98-E98</f>
        <v>0</v>
      </c>
    </row>
    <row r="99" spans="1:6" ht="12" customHeight="1" hidden="1">
      <c r="A99" s="8" t="s">
        <v>230</v>
      </c>
      <c r="B99" s="9" t="s">
        <v>401</v>
      </c>
      <c r="C99" s="9" t="s">
        <v>229</v>
      </c>
      <c r="D99" s="87"/>
      <c r="E99" s="87"/>
      <c r="F99" s="16">
        <f t="shared" si="0"/>
        <v>0</v>
      </c>
    </row>
    <row r="101" spans="2:3" ht="12.75">
      <c r="B101" s="227" t="s">
        <v>300</v>
      </c>
      <c r="C101" s="227"/>
    </row>
    <row r="103" spans="1:6" s="20" customFormat="1" ht="12.75">
      <c r="A103" s="223" t="s">
        <v>424</v>
      </c>
      <c r="B103" s="224" t="s">
        <v>407</v>
      </c>
      <c r="C103" s="225" t="s">
        <v>658</v>
      </c>
      <c r="D103" s="225" t="s">
        <v>606</v>
      </c>
      <c r="E103" s="225" t="s">
        <v>607</v>
      </c>
      <c r="F103" s="225" t="s">
        <v>608</v>
      </c>
    </row>
    <row r="104" spans="1:6" s="20" customFormat="1" ht="12.75">
      <c r="A104" s="223"/>
      <c r="B104" s="224"/>
      <c r="C104" s="225"/>
      <c r="D104" s="225"/>
      <c r="E104" s="225"/>
      <c r="F104" s="225"/>
    </row>
    <row r="105" spans="1:6" s="20" customFormat="1" ht="12.75">
      <c r="A105" s="223"/>
      <c r="B105" s="224"/>
      <c r="C105" s="225"/>
      <c r="D105" s="225"/>
      <c r="E105" s="225"/>
      <c r="F105" s="225"/>
    </row>
    <row r="106" spans="1:9" s="20" customFormat="1" ht="12.75">
      <c r="A106" s="39">
        <v>1</v>
      </c>
      <c r="B106" s="17" t="s">
        <v>291</v>
      </c>
      <c r="C106" s="17" t="s">
        <v>596</v>
      </c>
      <c r="D106" s="39">
        <v>4</v>
      </c>
      <c r="E106" s="39">
        <v>5</v>
      </c>
      <c r="F106" s="39">
        <v>6</v>
      </c>
      <c r="H106" s="159"/>
      <c r="I106" s="159"/>
    </row>
    <row r="107" spans="1:17" s="20" customFormat="1" ht="19.5" customHeight="1">
      <c r="A107" s="54" t="s">
        <v>301</v>
      </c>
      <c r="B107" s="82" t="s">
        <v>442</v>
      </c>
      <c r="C107" s="83" t="s">
        <v>592</v>
      </c>
      <c r="D107" s="104">
        <f>D109+D315+D339+D376+D443+D536+D544+D710+D715</f>
        <v>61479940</v>
      </c>
      <c r="E107" s="104">
        <f>E109+E315+E339+E376+E443+E536+E544+E710+E715</f>
        <v>1844149.6</v>
      </c>
      <c r="F107" s="105">
        <f aca="true" t="shared" si="1" ref="F107:F146">D107-E107</f>
        <v>59635790.4</v>
      </c>
      <c r="H107" s="159"/>
      <c r="I107" s="159"/>
      <c r="Q107" s="159"/>
    </row>
    <row r="108" spans="1:8" s="20" customFormat="1" ht="12.75">
      <c r="A108" t="s">
        <v>597</v>
      </c>
      <c r="B108" s="5"/>
      <c r="C108" s="6"/>
      <c r="D108" s="7"/>
      <c r="E108" s="7"/>
      <c r="F108" s="18"/>
      <c r="H108" s="159"/>
    </row>
    <row r="109" spans="1:9" s="20" customFormat="1" ht="12.75">
      <c r="A109" s="44" t="s">
        <v>302</v>
      </c>
      <c r="B109" s="67" t="s">
        <v>442</v>
      </c>
      <c r="C109" s="73" t="s">
        <v>690</v>
      </c>
      <c r="D109" s="94">
        <f>D110+D124</f>
        <v>23755100</v>
      </c>
      <c r="E109" s="94">
        <f>E110+E124</f>
        <v>405662.31</v>
      </c>
      <c r="F109" s="16">
        <f t="shared" si="1"/>
        <v>23349437.69</v>
      </c>
      <c r="H109" s="159"/>
      <c r="I109" s="159"/>
    </row>
    <row r="110" spans="1:6" ht="12.75">
      <c r="A110" s="24" t="s">
        <v>408</v>
      </c>
      <c r="B110" s="68" t="s">
        <v>442</v>
      </c>
      <c r="C110" s="25" t="s">
        <v>691</v>
      </c>
      <c r="D110" s="95">
        <f>D111+D115+D121+D122</f>
        <v>23616900</v>
      </c>
      <c r="E110" s="95">
        <f>E111+E115+E121+E122</f>
        <v>377104.61</v>
      </c>
      <c r="F110" s="16">
        <f t="shared" si="1"/>
        <v>23239795.39</v>
      </c>
    </row>
    <row r="111" spans="1:9" ht="22.5">
      <c r="A111" s="24" t="s">
        <v>409</v>
      </c>
      <c r="B111" s="68" t="s">
        <v>442</v>
      </c>
      <c r="C111" s="25" t="s">
        <v>692</v>
      </c>
      <c r="D111" s="95">
        <f>SUM(D112:D114)</f>
        <v>19664000</v>
      </c>
      <c r="E111" s="95">
        <f>SUM(E112:E114)</f>
        <v>329062.49</v>
      </c>
      <c r="F111" s="16">
        <f t="shared" si="1"/>
        <v>19334937.51</v>
      </c>
      <c r="I111" s="102"/>
    </row>
    <row r="112" spans="1:9" ht="12.75">
      <c r="A112" s="24" t="s">
        <v>303</v>
      </c>
      <c r="B112" s="68" t="s">
        <v>442</v>
      </c>
      <c r="C112" s="25" t="s">
        <v>693</v>
      </c>
      <c r="D112" s="95">
        <f>D130+D187+D226</f>
        <v>15088000</v>
      </c>
      <c r="E112" s="95">
        <f>E130+E187+E226</f>
        <v>329062.49</v>
      </c>
      <c r="F112" s="16">
        <f t="shared" si="1"/>
        <v>14758937.51</v>
      </c>
      <c r="H112" s="102"/>
      <c r="I112" s="102"/>
    </row>
    <row r="113" spans="1:9" ht="12.75">
      <c r="A113" s="24" t="s">
        <v>410</v>
      </c>
      <c r="B113" s="68" t="s">
        <v>442</v>
      </c>
      <c r="C113" s="25" t="s">
        <v>694</v>
      </c>
      <c r="D113" s="95">
        <f>D227</f>
        <v>20000</v>
      </c>
      <c r="E113" s="95">
        <f>E227</f>
        <v>0</v>
      </c>
      <c r="F113" s="16">
        <f t="shared" si="1"/>
        <v>20000</v>
      </c>
      <c r="H113" s="102"/>
      <c r="I113" s="102"/>
    </row>
    <row r="114" spans="1:8" ht="12.75">
      <c r="A114" s="24" t="s">
        <v>398</v>
      </c>
      <c r="B114" s="68" t="s">
        <v>442</v>
      </c>
      <c r="C114" s="25" t="s">
        <v>695</v>
      </c>
      <c r="D114" s="95">
        <f>D132+D189+D228</f>
        <v>4556000</v>
      </c>
      <c r="E114" s="95">
        <f>E132+E189+E228</f>
        <v>0</v>
      </c>
      <c r="F114" s="16">
        <f t="shared" si="1"/>
        <v>4556000</v>
      </c>
      <c r="H114" s="102"/>
    </row>
    <row r="115" spans="1:6" ht="12.75">
      <c r="A115" s="24" t="s">
        <v>411</v>
      </c>
      <c r="B115" s="68" t="s">
        <v>442</v>
      </c>
      <c r="C115" s="25" t="s">
        <v>696</v>
      </c>
      <c r="D115" s="95">
        <f>SUM(D116:D120)</f>
        <v>1905200</v>
      </c>
      <c r="E115" s="95">
        <f>SUM(E116:E120)</f>
        <v>48042.12</v>
      </c>
      <c r="F115" s="16">
        <f t="shared" si="1"/>
        <v>1857157.88</v>
      </c>
    </row>
    <row r="116" spans="1:6" ht="12.75">
      <c r="A116" s="24" t="s">
        <v>412</v>
      </c>
      <c r="B116" s="68" t="s">
        <v>442</v>
      </c>
      <c r="C116" s="25" t="s">
        <v>697</v>
      </c>
      <c r="D116" s="95">
        <f>D230+D278</f>
        <v>245000</v>
      </c>
      <c r="E116" s="95">
        <f>E230+E278</f>
        <v>2147.13</v>
      </c>
      <c r="F116" s="16">
        <f t="shared" si="1"/>
        <v>242852.87</v>
      </c>
    </row>
    <row r="117" spans="1:6" ht="12.75">
      <c r="A117" s="24" t="s">
        <v>399</v>
      </c>
      <c r="B117" s="68" t="s">
        <v>442</v>
      </c>
      <c r="C117" s="25" t="s">
        <v>698</v>
      </c>
      <c r="D117" s="95">
        <f>D245</f>
        <v>20000</v>
      </c>
      <c r="E117" s="95">
        <f>E245</f>
        <v>0</v>
      </c>
      <c r="F117" s="16">
        <f t="shared" si="1"/>
        <v>20000</v>
      </c>
    </row>
    <row r="118" spans="1:6" ht="11.25" customHeight="1">
      <c r="A118" s="24" t="s">
        <v>413</v>
      </c>
      <c r="B118" s="68" t="s">
        <v>442</v>
      </c>
      <c r="C118" s="25" t="s">
        <v>699</v>
      </c>
      <c r="D118" s="95">
        <f>D250</f>
        <v>81200</v>
      </c>
      <c r="E118" s="95">
        <f>E250</f>
        <v>6064.99</v>
      </c>
      <c r="F118" s="16">
        <f t="shared" si="1"/>
        <v>75135.01</v>
      </c>
    </row>
    <row r="119" spans="1:6" ht="12.75">
      <c r="A119" s="24" t="s">
        <v>415</v>
      </c>
      <c r="B119" s="68" t="s">
        <v>442</v>
      </c>
      <c r="C119" s="25" t="s">
        <v>700</v>
      </c>
      <c r="D119" s="95">
        <f>D233+D279</f>
        <v>765000</v>
      </c>
      <c r="E119" s="95">
        <f>E233+E279</f>
        <v>1160</v>
      </c>
      <c r="F119" s="16">
        <f t="shared" si="1"/>
        <v>763840</v>
      </c>
    </row>
    <row r="120" spans="1:6" ht="12.75">
      <c r="A120" s="24" t="s">
        <v>416</v>
      </c>
      <c r="B120" s="68" t="s">
        <v>442</v>
      </c>
      <c r="C120" s="25" t="s">
        <v>701</v>
      </c>
      <c r="D120" s="95">
        <f>D234+D280</f>
        <v>794000</v>
      </c>
      <c r="E120" s="95">
        <f>E234+E280</f>
        <v>38670</v>
      </c>
      <c r="F120" s="16">
        <f t="shared" si="1"/>
        <v>755330</v>
      </c>
    </row>
    <row r="121" spans="1:6" ht="12.75">
      <c r="A121" s="24" t="s">
        <v>397</v>
      </c>
      <c r="B121" s="68" t="s">
        <v>442</v>
      </c>
      <c r="C121" s="25" t="s">
        <v>702</v>
      </c>
      <c r="D121" s="95">
        <f>D235+D268+D271+D283</f>
        <v>2003200</v>
      </c>
      <c r="E121" s="95">
        <f>E235+E268+E271+E283</f>
        <v>0</v>
      </c>
      <c r="F121" s="16">
        <f t="shared" si="1"/>
        <v>2003200</v>
      </c>
    </row>
    <row r="122" spans="1:6" ht="12.75">
      <c r="A122" s="24" t="s">
        <v>756</v>
      </c>
      <c r="B122" s="68" t="s">
        <v>442</v>
      </c>
      <c r="C122" s="25" t="s">
        <v>758</v>
      </c>
      <c r="D122" s="95">
        <f>D123</f>
        <v>44500</v>
      </c>
      <c r="E122" s="95">
        <f>E123</f>
        <v>0</v>
      </c>
      <c r="F122" s="16">
        <f t="shared" si="1"/>
        <v>44500</v>
      </c>
    </row>
    <row r="123" spans="1:6" ht="33.75">
      <c r="A123" s="24" t="s">
        <v>757</v>
      </c>
      <c r="B123" s="68" t="s">
        <v>442</v>
      </c>
      <c r="C123" s="25" t="s">
        <v>759</v>
      </c>
      <c r="D123" s="95">
        <f>D265</f>
        <v>44500</v>
      </c>
      <c r="E123" s="95">
        <f>E265</f>
        <v>0</v>
      </c>
      <c r="F123" s="16">
        <f t="shared" si="1"/>
        <v>44500</v>
      </c>
    </row>
    <row r="124" spans="1:6" ht="16.5" customHeight="1">
      <c r="A124" s="24" t="s">
        <v>419</v>
      </c>
      <c r="B124" s="68" t="s">
        <v>442</v>
      </c>
      <c r="C124" s="25" t="s">
        <v>703</v>
      </c>
      <c r="D124" s="95">
        <f>D125+D126</f>
        <v>138200</v>
      </c>
      <c r="E124" s="95">
        <f>E125+E126</f>
        <v>28557.7</v>
      </c>
      <c r="F124" s="16">
        <f t="shared" si="1"/>
        <v>109642.3</v>
      </c>
    </row>
    <row r="125" spans="1:6" ht="22.5">
      <c r="A125" s="24" t="s">
        <v>420</v>
      </c>
      <c r="B125" s="68" t="s">
        <v>442</v>
      </c>
      <c r="C125" s="25" t="s">
        <v>704</v>
      </c>
      <c r="D125" s="95">
        <f>D237+D285</f>
        <v>65000</v>
      </c>
      <c r="E125" s="95">
        <f>E237+E285</f>
        <v>0</v>
      </c>
      <c r="F125" s="92">
        <f t="shared" si="1"/>
        <v>65000</v>
      </c>
    </row>
    <row r="126" spans="1:6" ht="22.5">
      <c r="A126" s="24" t="s">
        <v>421</v>
      </c>
      <c r="B126" s="68" t="s">
        <v>442</v>
      </c>
      <c r="C126" s="25" t="s">
        <v>705</v>
      </c>
      <c r="D126" s="95">
        <f>D238+D286+D262</f>
        <v>73200</v>
      </c>
      <c r="E126" s="95">
        <f>E238+E286+E262</f>
        <v>28557.7</v>
      </c>
      <c r="F126" s="16">
        <f t="shared" si="1"/>
        <v>44642.3</v>
      </c>
    </row>
    <row r="127" spans="1:6" s="20" customFormat="1" ht="12.75">
      <c r="A127" s="38" t="s">
        <v>394</v>
      </c>
      <c r="B127" s="68" t="s">
        <v>442</v>
      </c>
      <c r="C127" s="80" t="s">
        <v>892</v>
      </c>
      <c r="D127" s="95">
        <f>D128+D143</f>
        <v>1368000</v>
      </c>
      <c r="E127" s="95">
        <f>E128+E143</f>
        <v>33900</v>
      </c>
      <c r="F127" s="92">
        <f t="shared" si="1"/>
        <v>1334100</v>
      </c>
    </row>
    <row r="128" spans="1:6" s="20" customFormat="1" ht="12.75">
      <c r="A128" s="29" t="s">
        <v>408</v>
      </c>
      <c r="B128" s="69" t="s">
        <v>442</v>
      </c>
      <c r="C128" s="30" t="s">
        <v>893</v>
      </c>
      <c r="D128" s="92">
        <f>D129+D133+D140+D142</f>
        <v>1368000</v>
      </c>
      <c r="E128" s="92">
        <f>E129+E133+E140+E142</f>
        <v>33900</v>
      </c>
      <c r="F128" s="92">
        <f t="shared" si="1"/>
        <v>1334100</v>
      </c>
    </row>
    <row r="129" spans="1:6" s="20" customFormat="1" ht="22.5">
      <c r="A129" s="29" t="s">
        <v>409</v>
      </c>
      <c r="B129" s="69" t="s">
        <v>442</v>
      </c>
      <c r="C129" s="30" t="s">
        <v>894</v>
      </c>
      <c r="D129" s="92">
        <f>SUM(D130:D132)</f>
        <v>1368000</v>
      </c>
      <c r="E129" s="92">
        <f>SUM(E130:E132)</f>
        <v>33900</v>
      </c>
      <c r="F129" s="92">
        <f t="shared" si="1"/>
        <v>1334100</v>
      </c>
    </row>
    <row r="130" spans="1:6" ht="12" customHeight="1">
      <c r="A130" s="27" t="s">
        <v>303</v>
      </c>
      <c r="B130" s="70" t="s">
        <v>442</v>
      </c>
      <c r="C130" s="28" t="s">
        <v>895</v>
      </c>
      <c r="D130" s="87">
        <v>1050000</v>
      </c>
      <c r="E130" s="87">
        <v>33900</v>
      </c>
      <c r="F130" s="92">
        <f t="shared" si="1"/>
        <v>1016100</v>
      </c>
    </row>
    <row r="131" spans="1:6" ht="12.75" hidden="1">
      <c r="A131" s="27" t="s">
        <v>410</v>
      </c>
      <c r="B131" s="70" t="s">
        <v>442</v>
      </c>
      <c r="C131" s="28" t="s">
        <v>742</v>
      </c>
      <c r="D131" s="87"/>
      <c r="E131" s="87"/>
      <c r="F131" s="92">
        <f t="shared" si="1"/>
        <v>0</v>
      </c>
    </row>
    <row r="132" spans="1:17" ht="12.75">
      <c r="A132" s="27" t="s">
        <v>398</v>
      </c>
      <c r="B132" s="70" t="s">
        <v>442</v>
      </c>
      <c r="C132" s="28" t="s">
        <v>896</v>
      </c>
      <c r="D132" s="87">
        <v>318000</v>
      </c>
      <c r="E132" s="87">
        <v>0</v>
      </c>
      <c r="F132" s="92">
        <f t="shared" si="1"/>
        <v>318000</v>
      </c>
      <c r="Q132" s="102"/>
    </row>
    <row r="133" spans="1:6" s="31" customFormat="1" ht="12.75" hidden="1">
      <c r="A133" s="29" t="s">
        <v>411</v>
      </c>
      <c r="B133" s="69" t="s">
        <v>442</v>
      </c>
      <c r="C133" s="30" t="s">
        <v>304</v>
      </c>
      <c r="D133" s="92">
        <f>SUM(D134:D139)</f>
        <v>0</v>
      </c>
      <c r="E133" s="92">
        <f>SUM(E134:E139)</f>
        <v>0</v>
      </c>
      <c r="F133" s="92">
        <f t="shared" si="1"/>
        <v>0</v>
      </c>
    </row>
    <row r="134" spans="1:6" ht="12.75" hidden="1">
      <c r="A134" s="27" t="s">
        <v>412</v>
      </c>
      <c r="B134" s="70" t="s">
        <v>442</v>
      </c>
      <c r="C134" s="28" t="s">
        <v>305</v>
      </c>
      <c r="D134" s="87"/>
      <c r="E134" s="87"/>
      <c r="F134" s="92">
        <f t="shared" si="1"/>
        <v>0</v>
      </c>
    </row>
    <row r="135" spans="1:6" ht="12.75" hidden="1">
      <c r="A135" s="27" t="s">
        <v>399</v>
      </c>
      <c r="B135" s="70" t="s">
        <v>442</v>
      </c>
      <c r="C135" s="28" t="s">
        <v>306</v>
      </c>
      <c r="D135" s="87"/>
      <c r="E135" s="87"/>
      <c r="F135" s="92">
        <f t="shared" si="1"/>
        <v>0</v>
      </c>
    </row>
    <row r="136" spans="1:6" ht="12.75" hidden="1">
      <c r="A136" s="27" t="s">
        <v>413</v>
      </c>
      <c r="B136" s="70" t="s">
        <v>442</v>
      </c>
      <c r="C136" s="28" t="s">
        <v>307</v>
      </c>
      <c r="D136" s="87"/>
      <c r="E136" s="87"/>
      <c r="F136" s="92">
        <f t="shared" si="1"/>
        <v>0</v>
      </c>
    </row>
    <row r="137" spans="1:6" ht="22.5" hidden="1">
      <c r="A137" s="27" t="s">
        <v>414</v>
      </c>
      <c r="B137" s="70" t="s">
        <v>442</v>
      </c>
      <c r="C137" s="28" t="s">
        <v>308</v>
      </c>
      <c r="D137" s="87"/>
      <c r="E137" s="87"/>
      <c r="F137" s="92">
        <f t="shared" si="1"/>
        <v>0</v>
      </c>
    </row>
    <row r="138" spans="1:6" ht="12.75" hidden="1">
      <c r="A138" s="27" t="s">
        <v>415</v>
      </c>
      <c r="B138" s="70" t="s">
        <v>442</v>
      </c>
      <c r="C138" s="28" t="s">
        <v>309</v>
      </c>
      <c r="D138" s="87"/>
      <c r="E138" s="87"/>
      <c r="F138" s="92">
        <f t="shared" si="1"/>
        <v>0</v>
      </c>
    </row>
    <row r="139" spans="1:6" ht="12.75" hidden="1">
      <c r="A139" s="27" t="s">
        <v>416</v>
      </c>
      <c r="B139" s="70" t="s">
        <v>442</v>
      </c>
      <c r="C139" s="28" t="s">
        <v>310</v>
      </c>
      <c r="D139" s="87"/>
      <c r="E139" s="87"/>
      <c r="F139" s="92">
        <f t="shared" si="1"/>
        <v>0</v>
      </c>
    </row>
    <row r="140" spans="1:6" s="31" customFormat="1" ht="12.75" hidden="1">
      <c r="A140" s="29" t="s">
        <v>417</v>
      </c>
      <c r="B140" s="69" t="s">
        <v>442</v>
      </c>
      <c r="C140" s="30" t="s">
        <v>311</v>
      </c>
      <c r="D140" s="92">
        <f>SUM(D141:D141)</f>
        <v>0</v>
      </c>
      <c r="E140" s="92">
        <f>SUM(E141:E141)</f>
        <v>0</v>
      </c>
      <c r="F140" s="92">
        <f t="shared" si="1"/>
        <v>0</v>
      </c>
    </row>
    <row r="141" spans="1:6" ht="22.5" hidden="1">
      <c r="A141" s="27" t="s">
        <v>418</v>
      </c>
      <c r="B141" s="70" t="s">
        <v>442</v>
      </c>
      <c r="C141" s="28" t="s">
        <v>312</v>
      </c>
      <c r="D141" s="87"/>
      <c r="E141" s="87"/>
      <c r="F141" s="92">
        <f t="shared" si="1"/>
        <v>0</v>
      </c>
    </row>
    <row r="142" spans="1:6" ht="12.75" hidden="1">
      <c r="A142" s="27" t="s">
        <v>397</v>
      </c>
      <c r="B142" s="70" t="s">
        <v>442</v>
      </c>
      <c r="C142" s="28" t="s">
        <v>313</v>
      </c>
      <c r="D142" s="87"/>
      <c r="E142" s="87"/>
      <c r="F142" s="92">
        <f t="shared" si="1"/>
        <v>0</v>
      </c>
    </row>
    <row r="143" spans="1:6" s="31" customFormat="1" ht="12.75" hidden="1">
      <c r="A143" s="29" t="s">
        <v>419</v>
      </c>
      <c r="B143" s="69" t="s">
        <v>442</v>
      </c>
      <c r="C143" s="30" t="s">
        <v>314</v>
      </c>
      <c r="D143" s="92">
        <f>SUM(D144:D145)</f>
        <v>0</v>
      </c>
      <c r="E143" s="92">
        <f>SUM(E144:E145)</f>
        <v>0</v>
      </c>
      <c r="F143" s="92">
        <f t="shared" si="1"/>
        <v>0</v>
      </c>
    </row>
    <row r="144" spans="1:6" ht="22.5" hidden="1">
      <c r="A144" s="27" t="s">
        <v>420</v>
      </c>
      <c r="B144" s="70" t="s">
        <v>442</v>
      </c>
      <c r="C144" s="28" t="s">
        <v>315</v>
      </c>
      <c r="D144" s="87"/>
      <c r="E144" s="87"/>
      <c r="F144" s="92">
        <f t="shared" si="1"/>
        <v>0</v>
      </c>
    </row>
    <row r="145" spans="1:6" ht="22.5" hidden="1">
      <c r="A145" s="27" t="s">
        <v>421</v>
      </c>
      <c r="B145" s="70" t="s">
        <v>442</v>
      </c>
      <c r="C145" s="28" t="s">
        <v>316</v>
      </c>
      <c r="D145" s="87"/>
      <c r="E145" s="87"/>
      <c r="F145" s="92">
        <f t="shared" si="1"/>
        <v>0</v>
      </c>
    </row>
    <row r="146" spans="1:6" ht="76.5">
      <c r="A146" s="33" t="s">
        <v>395</v>
      </c>
      <c r="B146" s="71" t="s">
        <v>442</v>
      </c>
      <c r="C146" s="79" t="s">
        <v>376</v>
      </c>
      <c r="D146" s="96">
        <f>D184</f>
        <v>1295000</v>
      </c>
      <c r="E146" s="96">
        <f>E184</f>
        <v>0</v>
      </c>
      <c r="F146" s="92">
        <f t="shared" si="1"/>
        <v>1295000</v>
      </c>
    </row>
    <row r="147" spans="1:6" s="20" customFormat="1" ht="1.5" customHeight="1">
      <c r="A147" s="29" t="s">
        <v>408</v>
      </c>
      <c r="B147" s="69" t="s">
        <v>442</v>
      </c>
      <c r="C147" s="30" t="s">
        <v>377</v>
      </c>
      <c r="D147" s="92">
        <f>D148+D152+D159+D161</f>
        <v>1295000</v>
      </c>
      <c r="E147" s="92">
        <f>E148+E152+E159+E161</f>
        <v>253846.5</v>
      </c>
      <c r="F147" s="92">
        <f aca="true" t="shared" si="2" ref="F147:F210">D147-E147</f>
        <v>1041153.5</v>
      </c>
    </row>
    <row r="148" spans="1:6" s="20" customFormat="1" ht="22.5" hidden="1">
      <c r="A148" s="29" t="s">
        <v>409</v>
      </c>
      <c r="B148" s="69" t="s">
        <v>442</v>
      </c>
      <c r="C148" s="30" t="s">
        <v>378</v>
      </c>
      <c r="D148" s="92">
        <f>SUM(D149:D151)</f>
        <v>1295000</v>
      </c>
      <c r="E148" s="92">
        <f>SUM(E149:E151)</f>
        <v>219403.45</v>
      </c>
      <c r="F148" s="92">
        <f t="shared" si="2"/>
        <v>1075596.55</v>
      </c>
    </row>
    <row r="149" spans="1:6" s="20" customFormat="1" ht="12.75" hidden="1">
      <c r="A149" s="29" t="s">
        <v>303</v>
      </c>
      <c r="B149" s="69" t="s">
        <v>442</v>
      </c>
      <c r="C149" s="30" t="s">
        <v>379</v>
      </c>
      <c r="D149" s="92">
        <f aca="true" t="shared" si="3" ref="D149:E151">D168+D187+D206</f>
        <v>995000</v>
      </c>
      <c r="E149" s="92">
        <f t="shared" si="3"/>
        <v>163659.59</v>
      </c>
      <c r="F149" s="92">
        <f t="shared" si="2"/>
        <v>831340.41</v>
      </c>
    </row>
    <row r="150" spans="1:6" s="20" customFormat="1" ht="12.75" hidden="1">
      <c r="A150" s="29" t="s">
        <v>410</v>
      </c>
      <c r="B150" s="69" t="s">
        <v>442</v>
      </c>
      <c r="C150" s="30" t="s">
        <v>380</v>
      </c>
      <c r="D150" s="92">
        <f t="shared" si="3"/>
        <v>0</v>
      </c>
      <c r="E150" s="92">
        <f t="shared" si="3"/>
        <v>7560</v>
      </c>
      <c r="F150" s="92">
        <f t="shared" si="2"/>
        <v>-7560</v>
      </c>
    </row>
    <row r="151" spans="1:6" s="20" customFormat="1" ht="12.75" hidden="1">
      <c r="A151" s="29" t="s">
        <v>398</v>
      </c>
      <c r="B151" s="69" t="s">
        <v>442</v>
      </c>
      <c r="C151" s="30" t="s">
        <v>381</v>
      </c>
      <c r="D151" s="92">
        <f t="shared" si="3"/>
        <v>300000</v>
      </c>
      <c r="E151" s="92">
        <f t="shared" si="3"/>
        <v>48183.86</v>
      </c>
      <c r="F151" s="92">
        <f t="shared" si="2"/>
        <v>251816.14</v>
      </c>
    </row>
    <row r="152" spans="1:6" s="20" customFormat="1" ht="12.75" hidden="1">
      <c r="A152" s="29" t="s">
        <v>411</v>
      </c>
      <c r="B152" s="69" t="s">
        <v>442</v>
      </c>
      <c r="C152" s="30" t="s">
        <v>382</v>
      </c>
      <c r="D152" s="92">
        <f>SUM(D153:D158)</f>
        <v>0</v>
      </c>
      <c r="E152" s="92">
        <f>SUM(E153:E158)</f>
        <v>32810.39</v>
      </c>
      <c r="F152" s="92">
        <f t="shared" si="2"/>
        <v>-32810.39</v>
      </c>
    </row>
    <row r="153" spans="1:6" s="20" customFormat="1" ht="12.75" hidden="1">
      <c r="A153" s="29" t="s">
        <v>412</v>
      </c>
      <c r="B153" s="69" t="s">
        <v>442</v>
      </c>
      <c r="C153" s="30" t="s">
        <v>383</v>
      </c>
      <c r="D153" s="92">
        <f aca="true" t="shared" si="4" ref="D153:E158">D172+D191+D210</f>
        <v>0</v>
      </c>
      <c r="E153" s="92">
        <f t="shared" si="4"/>
        <v>11981.52</v>
      </c>
      <c r="F153" s="92">
        <f t="shared" si="2"/>
        <v>-11981.52</v>
      </c>
    </row>
    <row r="154" spans="1:6" s="20" customFormat="1" ht="12.75" hidden="1">
      <c r="A154" s="29" t="s">
        <v>399</v>
      </c>
      <c r="B154" s="69" t="s">
        <v>442</v>
      </c>
      <c r="C154" s="30" t="s">
        <v>384</v>
      </c>
      <c r="D154" s="92">
        <f t="shared" si="4"/>
        <v>0</v>
      </c>
      <c r="E154" s="92">
        <f t="shared" si="4"/>
        <v>8789.3</v>
      </c>
      <c r="F154" s="92">
        <f t="shared" si="2"/>
        <v>-8789.3</v>
      </c>
    </row>
    <row r="155" spans="1:6" s="20" customFormat="1" ht="12" customHeight="1" hidden="1">
      <c r="A155" s="29" t="s">
        <v>413</v>
      </c>
      <c r="B155" s="69" t="s">
        <v>442</v>
      </c>
      <c r="C155" s="30" t="s">
        <v>385</v>
      </c>
      <c r="D155" s="92">
        <f t="shared" si="4"/>
        <v>0</v>
      </c>
      <c r="E155" s="92">
        <f t="shared" si="4"/>
        <v>0</v>
      </c>
      <c r="F155" s="92">
        <f t="shared" si="2"/>
        <v>0</v>
      </c>
    </row>
    <row r="156" spans="1:6" s="20" customFormat="1" ht="22.5" hidden="1">
      <c r="A156" s="29" t="s">
        <v>414</v>
      </c>
      <c r="B156" s="69" t="s">
        <v>442</v>
      </c>
      <c r="C156" s="30" t="s">
        <v>386</v>
      </c>
      <c r="D156" s="92">
        <f t="shared" si="4"/>
        <v>0</v>
      </c>
      <c r="E156" s="92">
        <f t="shared" si="4"/>
        <v>0</v>
      </c>
      <c r="F156" s="92">
        <f t="shared" si="2"/>
        <v>0</v>
      </c>
    </row>
    <row r="157" spans="1:6" s="20" customFormat="1" ht="12.75" hidden="1">
      <c r="A157" s="29" t="s">
        <v>415</v>
      </c>
      <c r="B157" s="69" t="s">
        <v>442</v>
      </c>
      <c r="C157" s="30" t="s">
        <v>387</v>
      </c>
      <c r="D157" s="92">
        <f t="shared" si="4"/>
        <v>0</v>
      </c>
      <c r="E157" s="92">
        <f t="shared" si="4"/>
        <v>3150</v>
      </c>
      <c r="F157" s="92">
        <f t="shared" si="2"/>
        <v>-3150</v>
      </c>
    </row>
    <row r="158" spans="1:6" s="20" customFormat="1" ht="12.75" hidden="1">
      <c r="A158" s="29" t="s">
        <v>416</v>
      </c>
      <c r="B158" s="69" t="s">
        <v>442</v>
      </c>
      <c r="C158" s="30" t="s">
        <v>388</v>
      </c>
      <c r="D158" s="92">
        <f t="shared" si="4"/>
        <v>0</v>
      </c>
      <c r="E158" s="92">
        <f t="shared" si="4"/>
        <v>8889.57</v>
      </c>
      <c r="F158" s="92">
        <f t="shared" si="2"/>
        <v>-8889.57</v>
      </c>
    </row>
    <row r="159" spans="1:6" s="20" customFormat="1" ht="11.25" customHeight="1" hidden="1">
      <c r="A159" s="29" t="s">
        <v>417</v>
      </c>
      <c r="B159" s="69" t="s">
        <v>442</v>
      </c>
      <c r="C159" s="30" t="s">
        <v>389</v>
      </c>
      <c r="D159" s="92">
        <f>SUM(D160:D160)</f>
        <v>0</v>
      </c>
      <c r="E159" s="92">
        <f>SUM(E160:E160)</f>
        <v>0</v>
      </c>
      <c r="F159" s="92">
        <f t="shared" si="2"/>
        <v>0</v>
      </c>
    </row>
    <row r="160" spans="1:6" s="20" customFormat="1" ht="22.5" hidden="1">
      <c r="A160" s="29" t="s">
        <v>418</v>
      </c>
      <c r="B160" s="69" t="s">
        <v>442</v>
      </c>
      <c r="C160" s="30" t="s">
        <v>247</v>
      </c>
      <c r="D160" s="92">
        <f>D179+D198+D217</f>
        <v>0</v>
      </c>
      <c r="E160" s="92">
        <f>E179+E198+E217</f>
        <v>0</v>
      </c>
      <c r="F160" s="92">
        <f t="shared" si="2"/>
        <v>0</v>
      </c>
    </row>
    <row r="161" spans="1:6" s="20" customFormat="1" ht="12.75" hidden="1">
      <c r="A161" s="29" t="s">
        <v>397</v>
      </c>
      <c r="B161" s="69" t="s">
        <v>442</v>
      </c>
      <c r="C161" s="30" t="s">
        <v>390</v>
      </c>
      <c r="D161" s="92">
        <f>D180+D199+D218</f>
        <v>0</v>
      </c>
      <c r="E161" s="92">
        <f>E180+E199+E218</f>
        <v>1632.66</v>
      </c>
      <c r="F161" s="92">
        <f t="shared" si="2"/>
        <v>-1632.66</v>
      </c>
    </row>
    <row r="162" spans="1:6" s="20" customFormat="1" ht="12.75" hidden="1">
      <c r="A162" s="29" t="s">
        <v>419</v>
      </c>
      <c r="B162" s="69" t="s">
        <v>442</v>
      </c>
      <c r="C162" s="30" t="s">
        <v>391</v>
      </c>
      <c r="D162" s="92">
        <f>SUM(D163:D164)</f>
        <v>0</v>
      </c>
      <c r="E162" s="92">
        <f>SUM(E163:E164)</f>
        <v>10518.5</v>
      </c>
      <c r="F162" s="92">
        <f t="shared" si="2"/>
        <v>-10518.5</v>
      </c>
    </row>
    <row r="163" spans="1:6" s="20" customFormat="1" ht="0.75" customHeight="1" hidden="1">
      <c r="A163" s="29" t="s">
        <v>420</v>
      </c>
      <c r="B163" s="69" t="s">
        <v>442</v>
      </c>
      <c r="C163" s="30" t="s">
        <v>392</v>
      </c>
      <c r="D163" s="92">
        <f>D182+D201+D220</f>
        <v>0</v>
      </c>
      <c r="E163" s="92">
        <f>E182+E201+E220</f>
        <v>0</v>
      </c>
      <c r="F163" s="92">
        <f t="shared" si="2"/>
        <v>0</v>
      </c>
    </row>
    <row r="164" spans="1:6" s="20" customFormat="1" ht="21.75" customHeight="1" hidden="1">
      <c r="A164" s="29" t="s">
        <v>421</v>
      </c>
      <c r="B164" s="69" t="s">
        <v>442</v>
      </c>
      <c r="C164" s="30" t="s">
        <v>393</v>
      </c>
      <c r="D164" s="92">
        <f>D183+D202+D221</f>
        <v>0</v>
      </c>
      <c r="E164" s="92">
        <f>E183+E202+E221</f>
        <v>10518.5</v>
      </c>
      <c r="F164" s="92">
        <f t="shared" si="2"/>
        <v>-10518.5</v>
      </c>
    </row>
    <row r="165" spans="1:6" s="20" customFormat="1" ht="23.25" customHeight="1" hidden="1">
      <c r="A165" s="37" t="s">
        <v>396</v>
      </c>
      <c r="B165" s="68" t="s">
        <v>442</v>
      </c>
      <c r="C165" s="25" t="s">
        <v>330</v>
      </c>
      <c r="D165" s="95">
        <f>D166+D181</f>
        <v>0</v>
      </c>
      <c r="E165" s="95">
        <f>E166+E181</f>
        <v>264365</v>
      </c>
      <c r="F165" s="92">
        <f t="shared" si="2"/>
        <v>-264365</v>
      </c>
    </row>
    <row r="166" spans="1:6" s="20" customFormat="1" ht="12.75" hidden="1">
      <c r="A166" s="29" t="s">
        <v>408</v>
      </c>
      <c r="B166" s="69" t="s">
        <v>442</v>
      </c>
      <c r="C166" s="30" t="s">
        <v>331</v>
      </c>
      <c r="D166" s="92">
        <f>D167+D171+D178+D180</f>
        <v>0</v>
      </c>
      <c r="E166" s="92">
        <f>E167+E171+E178+E180</f>
        <v>253846.5</v>
      </c>
      <c r="F166" s="92">
        <f t="shared" si="2"/>
        <v>-253846.5</v>
      </c>
    </row>
    <row r="167" spans="1:6" s="20" customFormat="1" ht="22.5" hidden="1">
      <c r="A167" s="29" t="s">
        <v>409</v>
      </c>
      <c r="B167" s="69" t="s">
        <v>442</v>
      </c>
      <c r="C167" s="30" t="s">
        <v>332</v>
      </c>
      <c r="D167" s="92">
        <f>SUM(D168:D170)</f>
        <v>0</v>
      </c>
      <c r="E167" s="92">
        <f>SUM(E168:E170)</f>
        <v>219403.45</v>
      </c>
      <c r="F167" s="92">
        <f t="shared" si="2"/>
        <v>-219403.45</v>
      </c>
    </row>
    <row r="168" spans="1:6" s="20" customFormat="1" ht="15" customHeight="1" hidden="1">
      <c r="A168" s="27" t="s">
        <v>303</v>
      </c>
      <c r="B168" s="70" t="s">
        <v>442</v>
      </c>
      <c r="C168" s="28" t="s">
        <v>333</v>
      </c>
      <c r="D168" s="87"/>
      <c r="E168" s="87">
        <f>39330.71+20145+20145+20145+20145+43748.88</f>
        <v>163659.59</v>
      </c>
      <c r="F168" s="92">
        <f t="shared" si="2"/>
        <v>-163659.59</v>
      </c>
    </row>
    <row r="169" spans="1:6" s="20" customFormat="1" ht="12.75" hidden="1">
      <c r="A169" s="27" t="s">
        <v>410</v>
      </c>
      <c r="B169" s="70" t="s">
        <v>442</v>
      </c>
      <c r="C169" s="28" t="s">
        <v>334</v>
      </c>
      <c r="D169" s="87"/>
      <c r="E169" s="87">
        <f>5130+810+1620</f>
        <v>7560</v>
      </c>
      <c r="F169" s="92">
        <f t="shared" si="2"/>
        <v>-7560</v>
      </c>
    </row>
    <row r="170" spans="1:6" s="20" customFormat="1" ht="14.25" customHeight="1" hidden="1">
      <c r="A170" s="27" t="s">
        <v>398</v>
      </c>
      <c r="B170" s="70" t="s">
        <v>442</v>
      </c>
      <c r="C170" s="28" t="s">
        <v>335</v>
      </c>
      <c r="D170" s="87"/>
      <c r="E170" s="87">
        <f>11844.53+6083.79+6083.79+6083.79+6083.79+12004.17</f>
        <v>48183.86</v>
      </c>
      <c r="F170" s="92">
        <f t="shared" si="2"/>
        <v>-48183.86</v>
      </c>
    </row>
    <row r="171" spans="1:6" s="20" customFormat="1" ht="12.75" hidden="1">
      <c r="A171" s="29" t="s">
        <v>411</v>
      </c>
      <c r="B171" s="69" t="s">
        <v>442</v>
      </c>
      <c r="C171" s="30" t="s">
        <v>336</v>
      </c>
      <c r="D171" s="92">
        <f>SUM(D172:D177)</f>
        <v>0</v>
      </c>
      <c r="E171" s="92">
        <f>SUM(E172:E177)</f>
        <v>32810.39</v>
      </c>
      <c r="F171" s="92">
        <f t="shared" si="2"/>
        <v>-32810.39</v>
      </c>
    </row>
    <row r="172" spans="1:6" s="20" customFormat="1" ht="12.75" hidden="1">
      <c r="A172" s="27" t="s">
        <v>412</v>
      </c>
      <c r="B172" s="70" t="s">
        <v>442</v>
      </c>
      <c r="C172" s="28" t="s">
        <v>337</v>
      </c>
      <c r="D172" s="87"/>
      <c r="E172" s="87">
        <f>6837.25+1246.47+942.48+732.83+985.66+1236.83</f>
        <v>11981.52</v>
      </c>
      <c r="F172" s="92">
        <f t="shared" si="2"/>
        <v>-11981.52</v>
      </c>
    </row>
    <row r="173" spans="1:6" s="20" customFormat="1" ht="12.75" hidden="1">
      <c r="A173" s="27" t="s">
        <v>399</v>
      </c>
      <c r="B173" s="70" t="s">
        <v>442</v>
      </c>
      <c r="C173" s="28" t="s">
        <v>338</v>
      </c>
      <c r="D173" s="87"/>
      <c r="E173" s="87">
        <f>6815.7+236+1737.6</f>
        <v>8789.3</v>
      </c>
      <c r="F173" s="92">
        <f t="shared" si="2"/>
        <v>-8789.3</v>
      </c>
    </row>
    <row r="174" spans="1:6" s="20" customFormat="1" ht="12" customHeight="1" hidden="1">
      <c r="A174" s="27" t="s">
        <v>413</v>
      </c>
      <c r="B174" s="70" t="s">
        <v>442</v>
      </c>
      <c r="C174" s="28" t="s">
        <v>339</v>
      </c>
      <c r="D174" s="87"/>
      <c r="E174" s="87">
        <v>0</v>
      </c>
      <c r="F174" s="92">
        <f t="shared" si="2"/>
        <v>0</v>
      </c>
    </row>
    <row r="175" spans="1:6" s="20" customFormat="1" ht="22.5" hidden="1">
      <c r="A175" s="27" t="s">
        <v>414</v>
      </c>
      <c r="B175" s="70" t="s">
        <v>442</v>
      </c>
      <c r="C175" s="28" t="s">
        <v>340</v>
      </c>
      <c r="D175" s="87"/>
      <c r="E175" s="87"/>
      <c r="F175" s="92">
        <f t="shared" si="2"/>
        <v>0</v>
      </c>
    </row>
    <row r="176" spans="1:6" s="20" customFormat="1" ht="12.75" hidden="1">
      <c r="A176" s="27" t="s">
        <v>415</v>
      </c>
      <c r="B176" s="70" t="s">
        <v>442</v>
      </c>
      <c r="C176" s="28" t="s">
        <v>341</v>
      </c>
      <c r="D176" s="87"/>
      <c r="E176" s="87">
        <f>450+1200+1500</f>
        <v>3150</v>
      </c>
      <c r="F176" s="92">
        <f t="shared" si="2"/>
        <v>-3150</v>
      </c>
    </row>
    <row r="177" spans="1:6" s="20" customFormat="1" ht="11.25" customHeight="1" hidden="1">
      <c r="A177" s="27" t="s">
        <v>416</v>
      </c>
      <c r="B177" s="70" t="s">
        <v>442</v>
      </c>
      <c r="C177" s="28" t="s">
        <v>342</v>
      </c>
      <c r="D177" s="87"/>
      <c r="E177" s="87">
        <f>648+2035.5+3631.07+2575</f>
        <v>8889.57</v>
      </c>
      <c r="F177" s="92">
        <f t="shared" si="2"/>
        <v>-8889.57</v>
      </c>
    </row>
    <row r="178" spans="1:6" s="20" customFormat="1" ht="2.25" customHeight="1" hidden="1">
      <c r="A178" s="29" t="s">
        <v>417</v>
      </c>
      <c r="B178" s="69" t="s">
        <v>442</v>
      </c>
      <c r="C178" s="30" t="s">
        <v>343</v>
      </c>
      <c r="D178" s="92"/>
      <c r="E178" s="92">
        <f>SUM(E179:E179)</f>
        <v>0</v>
      </c>
      <c r="F178" s="92">
        <f t="shared" si="2"/>
        <v>0</v>
      </c>
    </row>
    <row r="179" spans="1:6" s="20" customFormat="1" ht="22.5" hidden="1">
      <c r="A179" s="27" t="s">
        <v>418</v>
      </c>
      <c r="B179" s="70" t="s">
        <v>442</v>
      </c>
      <c r="C179" s="28" t="s">
        <v>344</v>
      </c>
      <c r="D179" s="87"/>
      <c r="E179" s="87"/>
      <c r="F179" s="92">
        <f t="shared" si="2"/>
        <v>0</v>
      </c>
    </row>
    <row r="180" spans="1:6" s="20" customFormat="1" ht="12.75" hidden="1">
      <c r="A180" s="27" t="s">
        <v>397</v>
      </c>
      <c r="B180" s="70" t="s">
        <v>442</v>
      </c>
      <c r="C180" s="28" t="s">
        <v>345</v>
      </c>
      <c r="D180" s="87"/>
      <c r="E180" s="87">
        <f>5.66+994+6+123+504</f>
        <v>1632.66</v>
      </c>
      <c r="F180" s="92">
        <f t="shared" si="2"/>
        <v>-1632.66</v>
      </c>
    </row>
    <row r="181" spans="1:6" s="20" customFormat="1" ht="12.75" hidden="1">
      <c r="A181" s="29" t="s">
        <v>419</v>
      </c>
      <c r="B181" s="69" t="s">
        <v>442</v>
      </c>
      <c r="C181" s="30" t="s">
        <v>346</v>
      </c>
      <c r="D181" s="92">
        <f>SUM(D182:D183)</f>
        <v>0</v>
      </c>
      <c r="E181" s="92">
        <f>SUM(E182:E183)</f>
        <v>10518.5</v>
      </c>
      <c r="F181" s="92">
        <f t="shared" si="2"/>
        <v>-10518.5</v>
      </c>
    </row>
    <row r="182" spans="1:6" ht="12.75" customHeight="1" hidden="1">
      <c r="A182" s="27" t="s">
        <v>420</v>
      </c>
      <c r="B182" s="70" t="s">
        <v>442</v>
      </c>
      <c r="C182" s="28" t="s">
        <v>350</v>
      </c>
      <c r="D182" s="87"/>
      <c r="E182" s="87">
        <v>0</v>
      </c>
      <c r="F182" s="92">
        <f t="shared" si="2"/>
        <v>0</v>
      </c>
    </row>
    <row r="183" spans="1:6" ht="22.5" customHeight="1" hidden="1">
      <c r="A183" s="27" t="s">
        <v>421</v>
      </c>
      <c r="B183" s="70" t="s">
        <v>442</v>
      </c>
      <c r="C183" s="28" t="s">
        <v>351</v>
      </c>
      <c r="D183" s="162"/>
      <c r="E183" s="162">
        <f>3935+940.5+4125+1518</f>
        <v>10518.5</v>
      </c>
      <c r="F183" s="163">
        <f t="shared" si="2"/>
        <v>-10518.5</v>
      </c>
    </row>
    <row r="184" spans="1:6" s="20" customFormat="1" ht="25.5" customHeight="1">
      <c r="A184" s="37" t="s">
        <v>441</v>
      </c>
      <c r="B184" s="68" t="s">
        <v>442</v>
      </c>
      <c r="C184" s="25" t="s">
        <v>897</v>
      </c>
      <c r="D184" s="95">
        <f>D185+D200</f>
        <v>1295000</v>
      </c>
      <c r="E184" s="95">
        <f>E185+E200</f>
        <v>0</v>
      </c>
      <c r="F184" s="92">
        <f t="shared" si="2"/>
        <v>1295000</v>
      </c>
    </row>
    <row r="185" spans="1:6" s="20" customFormat="1" ht="12.75">
      <c r="A185" s="29" t="s">
        <v>408</v>
      </c>
      <c r="B185" s="69" t="s">
        <v>442</v>
      </c>
      <c r="C185" s="30" t="s">
        <v>898</v>
      </c>
      <c r="D185" s="92">
        <f>D186+D190+D197+D199</f>
        <v>1295000</v>
      </c>
      <c r="E185" s="92">
        <f>E186+E190+E197+E199</f>
        <v>0</v>
      </c>
      <c r="F185" s="92">
        <f t="shared" si="2"/>
        <v>1295000</v>
      </c>
    </row>
    <row r="186" spans="1:6" s="20" customFormat="1" ht="22.5">
      <c r="A186" s="29" t="s">
        <v>409</v>
      </c>
      <c r="B186" s="69" t="s">
        <v>442</v>
      </c>
      <c r="C186" s="30" t="s">
        <v>899</v>
      </c>
      <c r="D186" s="92">
        <f>SUM(D187:D189)</f>
        <v>1295000</v>
      </c>
      <c r="E186" s="92">
        <f>SUM(E187:E189)</f>
        <v>0</v>
      </c>
      <c r="F186" s="92">
        <f t="shared" si="2"/>
        <v>1295000</v>
      </c>
    </row>
    <row r="187" spans="1:10" s="20" customFormat="1" ht="12.75">
      <c r="A187" s="27" t="s">
        <v>303</v>
      </c>
      <c r="B187" s="70" t="s">
        <v>442</v>
      </c>
      <c r="C187" s="28" t="s">
        <v>900</v>
      </c>
      <c r="D187" s="87">
        <v>995000</v>
      </c>
      <c r="E187" s="87">
        <v>0</v>
      </c>
      <c r="F187" s="92">
        <f t="shared" si="2"/>
        <v>995000</v>
      </c>
      <c r="I187" s="159"/>
      <c r="J187" s="159"/>
    </row>
    <row r="188" spans="1:6" s="20" customFormat="1" ht="12" customHeight="1" hidden="1">
      <c r="A188" s="27" t="s">
        <v>410</v>
      </c>
      <c r="B188" s="70" t="s">
        <v>442</v>
      </c>
      <c r="C188" s="28" t="s">
        <v>743</v>
      </c>
      <c r="D188" s="87">
        <v>0</v>
      </c>
      <c r="E188" s="87">
        <f>0</f>
        <v>0</v>
      </c>
      <c r="F188" s="92">
        <f t="shared" si="2"/>
        <v>0</v>
      </c>
    </row>
    <row r="189" spans="1:6" s="20" customFormat="1" ht="12.75">
      <c r="A189" s="27" t="s">
        <v>398</v>
      </c>
      <c r="B189" s="70" t="s">
        <v>442</v>
      </c>
      <c r="C189" s="28" t="s">
        <v>901</v>
      </c>
      <c r="D189" s="87">
        <v>300000</v>
      </c>
      <c r="E189" s="87">
        <v>0</v>
      </c>
      <c r="F189" s="92">
        <f t="shared" si="2"/>
        <v>300000</v>
      </c>
    </row>
    <row r="190" spans="1:6" s="20" customFormat="1" ht="12.75" hidden="1">
      <c r="A190" s="29" t="s">
        <v>411</v>
      </c>
      <c r="B190" s="69" t="s">
        <v>442</v>
      </c>
      <c r="C190" s="30" t="s">
        <v>317</v>
      </c>
      <c r="D190" s="92">
        <f>SUM(D191:D196)</f>
        <v>0</v>
      </c>
      <c r="E190" s="92">
        <f>SUM(E191:E196)</f>
        <v>0</v>
      </c>
      <c r="F190" s="92">
        <f t="shared" si="2"/>
        <v>0</v>
      </c>
    </row>
    <row r="191" spans="1:6" s="20" customFormat="1" ht="12.75" hidden="1">
      <c r="A191" s="27" t="s">
        <v>412</v>
      </c>
      <c r="B191" s="70" t="s">
        <v>442</v>
      </c>
      <c r="C191" s="28" t="s">
        <v>318</v>
      </c>
      <c r="D191" s="87"/>
      <c r="E191" s="87"/>
      <c r="F191" s="92">
        <f t="shared" si="2"/>
        <v>0</v>
      </c>
    </row>
    <row r="192" spans="1:6" s="20" customFormat="1" ht="12.75" hidden="1">
      <c r="A192" s="27" t="s">
        <v>399</v>
      </c>
      <c r="B192" s="70" t="s">
        <v>442</v>
      </c>
      <c r="C192" s="28" t="s">
        <v>319</v>
      </c>
      <c r="D192" s="87"/>
      <c r="E192" s="87"/>
      <c r="F192" s="92">
        <f t="shared" si="2"/>
        <v>0</v>
      </c>
    </row>
    <row r="193" spans="1:6" s="20" customFormat="1" ht="12.75" hidden="1">
      <c r="A193" s="27" t="s">
        <v>413</v>
      </c>
      <c r="B193" s="70" t="s">
        <v>442</v>
      </c>
      <c r="C193" s="28" t="s">
        <v>320</v>
      </c>
      <c r="D193" s="87"/>
      <c r="E193" s="87"/>
      <c r="F193" s="92">
        <f t="shared" si="2"/>
        <v>0</v>
      </c>
    </row>
    <row r="194" spans="1:6" s="20" customFormat="1" ht="22.5" hidden="1">
      <c r="A194" s="27" t="s">
        <v>414</v>
      </c>
      <c r="B194" s="70" t="s">
        <v>442</v>
      </c>
      <c r="C194" s="28" t="s">
        <v>321</v>
      </c>
      <c r="D194" s="87"/>
      <c r="E194" s="87"/>
      <c r="F194" s="92">
        <f t="shared" si="2"/>
        <v>0</v>
      </c>
    </row>
    <row r="195" spans="1:6" s="20" customFormat="1" ht="12.75" hidden="1">
      <c r="A195" s="27" t="s">
        <v>415</v>
      </c>
      <c r="B195" s="70" t="s">
        <v>442</v>
      </c>
      <c r="C195" s="28" t="s">
        <v>322</v>
      </c>
      <c r="D195" s="87"/>
      <c r="E195" s="87"/>
      <c r="F195" s="92">
        <f t="shared" si="2"/>
        <v>0</v>
      </c>
    </row>
    <row r="196" spans="1:6" s="20" customFormat="1" ht="12.75" hidden="1">
      <c r="A196" s="27" t="s">
        <v>416</v>
      </c>
      <c r="B196" s="70" t="s">
        <v>442</v>
      </c>
      <c r="C196" s="28" t="s">
        <v>323</v>
      </c>
      <c r="D196" s="87"/>
      <c r="E196" s="87"/>
      <c r="F196" s="92">
        <f t="shared" si="2"/>
        <v>0</v>
      </c>
    </row>
    <row r="197" spans="1:6" s="20" customFormat="1" ht="12.75" hidden="1">
      <c r="A197" s="29" t="s">
        <v>417</v>
      </c>
      <c r="B197" s="69" t="s">
        <v>442</v>
      </c>
      <c r="C197" s="30" t="s">
        <v>324</v>
      </c>
      <c r="D197" s="92">
        <f>SUM(D198:D198)</f>
        <v>0</v>
      </c>
      <c r="E197" s="92">
        <f>SUM(E198:E198)</f>
        <v>0</v>
      </c>
      <c r="F197" s="92">
        <f t="shared" si="2"/>
        <v>0</v>
      </c>
    </row>
    <row r="198" spans="1:6" s="20" customFormat="1" ht="22.5" hidden="1">
      <c r="A198" s="27" t="s">
        <v>418</v>
      </c>
      <c r="B198" s="70" t="s">
        <v>442</v>
      </c>
      <c r="C198" s="28" t="s">
        <v>325</v>
      </c>
      <c r="D198" s="87"/>
      <c r="E198" s="87"/>
      <c r="F198" s="92">
        <f t="shared" si="2"/>
        <v>0</v>
      </c>
    </row>
    <row r="199" spans="1:6" s="20" customFormat="1" ht="12.75" hidden="1">
      <c r="A199" s="27" t="s">
        <v>397</v>
      </c>
      <c r="B199" s="70" t="s">
        <v>442</v>
      </c>
      <c r="C199" s="28" t="s">
        <v>326</v>
      </c>
      <c r="D199" s="87"/>
      <c r="E199" s="87"/>
      <c r="F199" s="92">
        <f t="shared" si="2"/>
        <v>0</v>
      </c>
    </row>
    <row r="200" spans="1:6" s="20" customFormat="1" ht="12.75" hidden="1">
      <c r="A200" s="29" t="s">
        <v>419</v>
      </c>
      <c r="B200" s="69" t="s">
        <v>442</v>
      </c>
      <c r="C200" s="30" t="s">
        <v>328</v>
      </c>
      <c r="D200" s="92">
        <f>SUM(D201:D202)</f>
        <v>0</v>
      </c>
      <c r="E200" s="92">
        <f>SUM(E201:E202)</f>
        <v>0</v>
      </c>
      <c r="F200" s="92">
        <f t="shared" si="2"/>
        <v>0</v>
      </c>
    </row>
    <row r="201" spans="1:6" s="20" customFormat="1" ht="22.5" hidden="1">
      <c r="A201" s="27" t="s">
        <v>420</v>
      </c>
      <c r="B201" s="70" t="s">
        <v>442</v>
      </c>
      <c r="C201" s="28" t="s">
        <v>327</v>
      </c>
      <c r="D201" s="87"/>
      <c r="E201" s="87"/>
      <c r="F201" s="92">
        <f t="shared" si="2"/>
        <v>0</v>
      </c>
    </row>
    <row r="202" spans="1:6" s="20" customFormat="1" ht="22.5" hidden="1">
      <c r="A202" s="27" t="s">
        <v>421</v>
      </c>
      <c r="B202" s="70" t="s">
        <v>442</v>
      </c>
      <c r="C202" s="28" t="s">
        <v>329</v>
      </c>
      <c r="D202" s="87"/>
      <c r="E202" s="87"/>
      <c r="F202" s="92">
        <f t="shared" si="2"/>
        <v>0</v>
      </c>
    </row>
    <row r="203" spans="1:6" s="20" customFormat="1" ht="25.5" hidden="1">
      <c r="A203" s="33" t="s">
        <v>396</v>
      </c>
      <c r="B203" s="71" t="s">
        <v>442</v>
      </c>
      <c r="C203" s="23" t="s">
        <v>352</v>
      </c>
      <c r="D203" s="96">
        <f>D204+D219</f>
        <v>0</v>
      </c>
      <c r="E203" s="96">
        <f>E204+E219</f>
        <v>0</v>
      </c>
      <c r="F203" s="92">
        <f t="shared" si="2"/>
        <v>0</v>
      </c>
    </row>
    <row r="204" spans="1:6" s="20" customFormat="1" ht="12.75" hidden="1">
      <c r="A204" s="29" t="s">
        <v>408</v>
      </c>
      <c r="B204" s="69" t="s">
        <v>442</v>
      </c>
      <c r="C204" s="30" t="s">
        <v>353</v>
      </c>
      <c r="D204" s="92">
        <f>D205+D209+D216+D218</f>
        <v>0</v>
      </c>
      <c r="E204" s="92">
        <f>E205+E209+E216+E218</f>
        <v>0</v>
      </c>
      <c r="F204" s="92">
        <f t="shared" si="2"/>
        <v>0</v>
      </c>
    </row>
    <row r="205" spans="1:6" s="20" customFormat="1" ht="22.5" hidden="1">
      <c r="A205" s="29" t="s">
        <v>409</v>
      </c>
      <c r="B205" s="69" t="s">
        <v>442</v>
      </c>
      <c r="C205" s="30" t="s">
        <v>354</v>
      </c>
      <c r="D205" s="92">
        <f>SUM(D206:D208)</f>
        <v>0</v>
      </c>
      <c r="E205" s="92">
        <f>SUM(E206:E208)</f>
        <v>0</v>
      </c>
      <c r="F205" s="92">
        <f t="shared" si="2"/>
        <v>0</v>
      </c>
    </row>
    <row r="206" spans="1:6" s="20" customFormat="1" ht="12.75" hidden="1">
      <c r="A206" s="27" t="s">
        <v>303</v>
      </c>
      <c r="B206" s="70" t="s">
        <v>442</v>
      </c>
      <c r="C206" s="28" t="s">
        <v>355</v>
      </c>
      <c r="D206" s="87"/>
      <c r="E206" s="87"/>
      <c r="F206" s="92">
        <f t="shared" si="2"/>
        <v>0</v>
      </c>
    </row>
    <row r="207" spans="1:6" s="20" customFormat="1" ht="12.75" hidden="1">
      <c r="A207" s="27" t="s">
        <v>410</v>
      </c>
      <c r="B207" s="70" t="s">
        <v>442</v>
      </c>
      <c r="C207" s="28" t="s">
        <v>356</v>
      </c>
      <c r="D207" s="87"/>
      <c r="E207" s="87"/>
      <c r="F207" s="92">
        <f t="shared" si="2"/>
        <v>0</v>
      </c>
    </row>
    <row r="208" spans="1:6" s="20" customFormat="1" ht="11.25" customHeight="1" hidden="1">
      <c r="A208" s="27" t="s">
        <v>398</v>
      </c>
      <c r="B208" s="70" t="s">
        <v>442</v>
      </c>
      <c r="C208" s="28" t="s">
        <v>357</v>
      </c>
      <c r="D208" s="87"/>
      <c r="E208" s="87"/>
      <c r="F208" s="92">
        <f t="shared" si="2"/>
        <v>0</v>
      </c>
    </row>
    <row r="209" spans="1:6" s="20" customFormat="1" ht="12.75" hidden="1">
      <c r="A209" s="29" t="s">
        <v>411</v>
      </c>
      <c r="B209" s="69" t="s">
        <v>442</v>
      </c>
      <c r="C209" s="30" t="s">
        <v>358</v>
      </c>
      <c r="D209" s="92">
        <f>SUM(D210:D215)</f>
        <v>0</v>
      </c>
      <c r="E209" s="92">
        <f>SUM(E210:E215)</f>
        <v>0</v>
      </c>
      <c r="F209" s="92">
        <f t="shared" si="2"/>
        <v>0</v>
      </c>
    </row>
    <row r="210" spans="1:6" s="20" customFormat="1" ht="12.75" hidden="1">
      <c r="A210" s="27" t="s">
        <v>412</v>
      </c>
      <c r="B210" s="70" t="s">
        <v>442</v>
      </c>
      <c r="C210" s="28" t="s">
        <v>359</v>
      </c>
      <c r="D210" s="87"/>
      <c r="E210" s="87"/>
      <c r="F210" s="92">
        <f t="shared" si="2"/>
        <v>0</v>
      </c>
    </row>
    <row r="211" spans="1:6" s="20" customFormat="1" ht="12.75" hidden="1">
      <c r="A211" s="27" t="s">
        <v>399</v>
      </c>
      <c r="B211" s="70" t="s">
        <v>442</v>
      </c>
      <c r="C211" s="28" t="s">
        <v>360</v>
      </c>
      <c r="D211" s="87"/>
      <c r="E211" s="87"/>
      <c r="F211" s="92">
        <f aca="true" t="shared" si="5" ref="F211:F221">D211-E211</f>
        <v>0</v>
      </c>
    </row>
    <row r="212" spans="1:6" s="20" customFormat="1" ht="12.75" hidden="1">
      <c r="A212" s="27" t="s">
        <v>413</v>
      </c>
      <c r="B212" s="70" t="s">
        <v>442</v>
      </c>
      <c r="C212" s="28" t="s">
        <v>361</v>
      </c>
      <c r="D212" s="87"/>
      <c r="E212" s="87"/>
      <c r="F212" s="92">
        <f t="shared" si="5"/>
        <v>0</v>
      </c>
    </row>
    <row r="213" spans="1:6" s="20" customFormat="1" ht="22.5" hidden="1">
      <c r="A213" s="27" t="s">
        <v>414</v>
      </c>
      <c r="B213" s="70" t="s">
        <v>442</v>
      </c>
      <c r="C213" s="28" t="s">
        <v>362</v>
      </c>
      <c r="D213" s="87"/>
      <c r="E213" s="87"/>
      <c r="F213" s="92">
        <f t="shared" si="5"/>
        <v>0</v>
      </c>
    </row>
    <row r="214" spans="1:6" s="20" customFormat="1" ht="12.75" hidden="1">
      <c r="A214" s="27" t="s">
        <v>415</v>
      </c>
      <c r="B214" s="70" t="s">
        <v>442</v>
      </c>
      <c r="C214" s="28" t="s">
        <v>363</v>
      </c>
      <c r="D214" s="87"/>
      <c r="E214" s="87"/>
      <c r="F214" s="92">
        <f t="shared" si="5"/>
        <v>0</v>
      </c>
    </row>
    <row r="215" spans="1:6" s="20" customFormat="1" ht="12.75" hidden="1">
      <c r="A215" s="27" t="s">
        <v>416</v>
      </c>
      <c r="B215" s="70" t="s">
        <v>442</v>
      </c>
      <c r="C215" s="28" t="s">
        <v>364</v>
      </c>
      <c r="D215" s="87"/>
      <c r="E215" s="87"/>
      <c r="F215" s="92">
        <f t="shared" si="5"/>
        <v>0</v>
      </c>
    </row>
    <row r="216" spans="1:6" s="20" customFormat="1" ht="12.75" hidden="1">
      <c r="A216" s="29" t="s">
        <v>417</v>
      </c>
      <c r="B216" s="69" t="s">
        <v>442</v>
      </c>
      <c r="C216" s="30" t="s">
        <v>365</v>
      </c>
      <c r="D216" s="92">
        <f>SUM(D217:D217)</f>
        <v>0</v>
      </c>
      <c r="E216" s="92">
        <f>SUM(E217:E217)</f>
        <v>0</v>
      </c>
      <c r="F216" s="92">
        <f t="shared" si="5"/>
        <v>0</v>
      </c>
    </row>
    <row r="217" spans="1:6" s="20" customFormat="1" ht="22.5" hidden="1">
      <c r="A217" s="27" t="s">
        <v>418</v>
      </c>
      <c r="B217" s="70" t="s">
        <v>442</v>
      </c>
      <c r="C217" s="28" t="s">
        <v>366</v>
      </c>
      <c r="D217" s="87"/>
      <c r="E217" s="87"/>
      <c r="F217" s="92">
        <f t="shared" si="5"/>
        <v>0</v>
      </c>
    </row>
    <row r="218" spans="1:6" s="20" customFormat="1" ht="12.75" hidden="1">
      <c r="A218" s="27" t="s">
        <v>397</v>
      </c>
      <c r="B218" s="70" t="s">
        <v>442</v>
      </c>
      <c r="C218" s="28" t="s">
        <v>367</v>
      </c>
      <c r="D218" s="87"/>
      <c r="E218" s="87"/>
      <c r="F218" s="92">
        <f t="shared" si="5"/>
        <v>0</v>
      </c>
    </row>
    <row r="219" spans="1:6" s="20" customFormat="1" ht="12.75" hidden="1">
      <c r="A219" s="29" t="s">
        <v>419</v>
      </c>
      <c r="B219" s="69" t="s">
        <v>442</v>
      </c>
      <c r="C219" s="30" t="s">
        <v>368</v>
      </c>
      <c r="D219" s="92">
        <f>SUM(D220:D221)</f>
        <v>0</v>
      </c>
      <c r="E219" s="92">
        <f>SUM(E220:E221)</f>
        <v>0</v>
      </c>
      <c r="F219" s="92">
        <f t="shared" si="5"/>
        <v>0</v>
      </c>
    </row>
    <row r="220" spans="1:6" s="20" customFormat="1" ht="22.5" hidden="1">
      <c r="A220" s="27" t="s">
        <v>420</v>
      </c>
      <c r="B220" s="70" t="s">
        <v>442</v>
      </c>
      <c r="C220" s="28" t="s">
        <v>369</v>
      </c>
      <c r="D220" s="87"/>
      <c r="E220" s="87"/>
      <c r="F220" s="92">
        <f t="shared" si="5"/>
        <v>0</v>
      </c>
    </row>
    <row r="221" spans="1:6" s="20" customFormat="1" ht="22.5" hidden="1">
      <c r="A221" s="27" t="s">
        <v>421</v>
      </c>
      <c r="B221" s="70" t="s">
        <v>442</v>
      </c>
      <c r="C221" s="28" t="s">
        <v>370</v>
      </c>
      <c r="D221" s="87"/>
      <c r="E221" s="87"/>
      <c r="F221" s="92">
        <f t="shared" si="5"/>
        <v>0</v>
      </c>
    </row>
    <row r="222" spans="1:6" s="20" customFormat="1" ht="25.5">
      <c r="A222" s="204" t="s">
        <v>396</v>
      </c>
      <c r="B222" s="71" t="s">
        <v>442</v>
      </c>
      <c r="C222" s="79" t="s">
        <v>829</v>
      </c>
      <c r="D222" s="96">
        <f>D223+D260</f>
        <v>17227400</v>
      </c>
      <c r="E222" s="96">
        <f>E223+E260</f>
        <v>341495.18</v>
      </c>
      <c r="F222" s="96">
        <f>D222-E222</f>
        <v>16885904.82</v>
      </c>
    </row>
    <row r="223" spans="1:6" s="20" customFormat="1" ht="25.5">
      <c r="A223" s="205" t="s">
        <v>396</v>
      </c>
      <c r="B223" s="206" t="s">
        <v>442</v>
      </c>
      <c r="C223" s="207" t="s">
        <v>902</v>
      </c>
      <c r="D223" s="208">
        <f>D224</f>
        <v>17225200</v>
      </c>
      <c r="E223" s="208">
        <f>E224</f>
        <v>341495.18</v>
      </c>
      <c r="F223" s="208">
        <f>D223-E223</f>
        <v>16883704.82</v>
      </c>
    </row>
    <row r="224" spans="1:6" s="20" customFormat="1" ht="12.75">
      <c r="A224" s="29" t="s">
        <v>408</v>
      </c>
      <c r="B224" s="69" t="s">
        <v>442</v>
      </c>
      <c r="C224" s="30" t="s">
        <v>903</v>
      </c>
      <c r="D224" s="92">
        <f>D225+D229+D235+D236</f>
        <v>17225200</v>
      </c>
      <c r="E224" s="92">
        <f>E225+E229+E235+E236</f>
        <v>341495.18</v>
      </c>
      <c r="F224" s="92">
        <f aca="true" t="shared" si="6" ref="F224:F238">D224-E224</f>
        <v>16883704.82</v>
      </c>
    </row>
    <row r="225" spans="1:6" s="20" customFormat="1" ht="22.5">
      <c r="A225" s="29" t="s">
        <v>409</v>
      </c>
      <c r="B225" s="69" t="s">
        <v>442</v>
      </c>
      <c r="C225" s="30" t="s">
        <v>904</v>
      </c>
      <c r="D225" s="92">
        <f>D226+D227+D228</f>
        <v>17001000</v>
      </c>
      <c r="E225" s="92">
        <f>E226+E227+E228</f>
        <v>295162.49</v>
      </c>
      <c r="F225" s="92">
        <f t="shared" si="6"/>
        <v>16705837.51</v>
      </c>
    </row>
    <row r="226" spans="1:6" s="20" customFormat="1" ht="12.75">
      <c r="A226" s="29" t="s">
        <v>303</v>
      </c>
      <c r="B226" s="69" t="s">
        <v>442</v>
      </c>
      <c r="C226" s="30" t="s">
        <v>905</v>
      </c>
      <c r="D226" s="92">
        <f>D241</f>
        <v>13043000</v>
      </c>
      <c r="E226" s="92">
        <f>E241</f>
        <v>295162.49</v>
      </c>
      <c r="F226" s="92">
        <f t="shared" si="6"/>
        <v>12747837.51</v>
      </c>
    </row>
    <row r="227" spans="1:6" s="20" customFormat="1" ht="12.75">
      <c r="A227" s="29" t="s">
        <v>410</v>
      </c>
      <c r="B227" s="69" t="s">
        <v>442</v>
      </c>
      <c r="C227" s="30" t="s">
        <v>906</v>
      </c>
      <c r="D227" s="92">
        <f>D244</f>
        <v>20000</v>
      </c>
      <c r="E227" s="92">
        <f>E244</f>
        <v>0</v>
      </c>
      <c r="F227" s="92">
        <f t="shared" si="6"/>
        <v>20000</v>
      </c>
    </row>
    <row r="228" spans="1:6" s="20" customFormat="1" ht="12.75">
      <c r="A228" s="29" t="s">
        <v>398</v>
      </c>
      <c r="B228" s="69" t="s">
        <v>442</v>
      </c>
      <c r="C228" s="30" t="s">
        <v>907</v>
      </c>
      <c r="D228" s="92">
        <f>D242</f>
        <v>3938000</v>
      </c>
      <c r="E228" s="92">
        <f>E242</f>
        <v>0</v>
      </c>
      <c r="F228" s="92">
        <f t="shared" si="6"/>
        <v>3938000</v>
      </c>
    </row>
    <row r="229" spans="1:6" s="20" customFormat="1" ht="12.75">
      <c r="A229" s="29" t="s">
        <v>411</v>
      </c>
      <c r="B229" s="69" t="s">
        <v>442</v>
      </c>
      <c r="C229" s="30" t="s">
        <v>908</v>
      </c>
      <c r="D229" s="92">
        <f>D230+D231+D232+D233+D234</f>
        <v>146200</v>
      </c>
      <c r="E229" s="92">
        <f>E230+E231+E232+E233+E234</f>
        <v>17774.99</v>
      </c>
      <c r="F229" s="92">
        <f t="shared" si="6"/>
        <v>128425.01</v>
      </c>
    </row>
    <row r="230" spans="1:6" s="20" customFormat="1" ht="12.75">
      <c r="A230" s="29" t="s">
        <v>412</v>
      </c>
      <c r="B230" s="69" t="s">
        <v>442</v>
      </c>
      <c r="C230" s="30" t="s">
        <v>909</v>
      </c>
      <c r="D230" s="92">
        <f>D248</f>
        <v>10000</v>
      </c>
      <c r="E230" s="92">
        <f>E248+E249</f>
        <v>2000</v>
      </c>
      <c r="F230" s="92">
        <f t="shared" si="6"/>
        <v>8000</v>
      </c>
    </row>
    <row r="231" spans="1:6" s="20" customFormat="1" ht="12.75">
      <c r="A231" s="29" t="s">
        <v>399</v>
      </c>
      <c r="B231" s="69" t="s">
        <v>442</v>
      </c>
      <c r="C231" s="30" t="s">
        <v>910</v>
      </c>
      <c r="D231" s="92">
        <f>D245</f>
        <v>20000</v>
      </c>
      <c r="E231" s="92">
        <f>E245</f>
        <v>0</v>
      </c>
      <c r="F231" s="92">
        <f t="shared" si="6"/>
        <v>20000</v>
      </c>
    </row>
    <row r="232" spans="1:6" s="20" customFormat="1" ht="12.75">
      <c r="A232" s="29" t="s">
        <v>413</v>
      </c>
      <c r="B232" s="69" t="s">
        <v>442</v>
      </c>
      <c r="C232" s="30" t="s">
        <v>911</v>
      </c>
      <c r="D232" s="92">
        <f>D250</f>
        <v>81200</v>
      </c>
      <c r="E232" s="92">
        <f>E250</f>
        <v>6064.99</v>
      </c>
      <c r="F232" s="92">
        <f t="shared" si="6"/>
        <v>75135.01</v>
      </c>
    </row>
    <row r="233" spans="1:6" s="20" customFormat="1" ht="12.75">
      <c r="A233" s="29" t="s">
        <v>415</v>
      </c>
      <c r="B233" s="69" t="s">
        <v>442</v>
      </c>
      <c r="C233" s="30" t="s">
        <v>912</v>
      </c>
      <c r="D233" s="92">
        <f>D251</f>
        <v>5000</v>
      </c>
      <c r="E233" s="92">
        <f>E251</f>
        <v>1160</v>
      </c>
      <c r="F233" s="92">
        <f t="shared" si="6"/>
        <v>3840</v>
      </c>
    </row>
    <row r="234" spans="1:6" s="20" customFormat="1" ht="12.75">
      <c r="A234" s="29" t="s">
        <v>416</v>
      </c>
      <c r="B234" s="69" t="s">
        <v>442</v>
      </c>
      <c r="C234" s="30" t="s">
        <v>913</v>
      </c>
      <c r="D234" s="92">
        <f>D246+D252</f>
        <v>30000</v>
      </c>
      <c r="E234" s="92">
        <f>E246+E252</f>
        <v>8550</v>
      </c>
      <c r="F234" s="92">
        <f t="shared" si="6"/>
        <v>21450</v>
      </c>
    </row>
    <row r="235" spans="1:6" s="20" customFormat="1" ht="12.75">
      <c r="A235" s="29" t="s">
        <v>397</v>
      </c>
      <c r="B235" s="69" t="s">
        <v>442</v>
      </c>
      <c r="C235" s="30" t="s">
        <v>914</v>
      </c>
      <c r="D235" s="92">
        <f>D258+D259+D253</f>
        <v>23000</v>
      </c>
      <c r="E235" s="92">
        <f>E258+E259+E253</f>
        <v>0</v>
      </c>
      <c r="F235" s="92">
        <f t="shared" si="6"/>
        <v>23000</v>
      </c>
    </row>
    <row r="236" spans="1:6" s="20" customFormat="1" ht="12.75">
      <c r="A236" s="29" t="s">
        <v>419</v>
      </c>
      <c r="B236" s="69" t="s">
        <v>442</v>
      </c>
      <c r="C236" s="30" t="s">
        <v>915</v>
      </c>
      <c r="D236" s="92">
        <f>D237+D238</f>
        <v>55000</v>
      </c>
      <c r="E236" s="92">
        <f>E237+E238</f>
        <v>28557.7</v>
      </c>
      <c r="F236" s="92">
        <f t="shared" si="6"/>
        <v>26442.3</v>
      </c>
    </row>
    <row r="237" spans="1:6" s="20" customFormat="1" ht="22.5">
      <c r="A237" s="29" t="s">
        <v>420</v>
      </c>
      <c r="B237" s="69" t="s">
        <v>442</v>
      </c>
      <c r="C237" s="30" t="s">
        <v>916</v>
      </c>
      <c r="D237" s="92">
        <f>D255</f>
        <v>5000</v>
      </c>
      <c r="E237" s="92">
        <f>E255</f>
        <v>0</v>
      </c>
      <c r="F237" s="92">
        <f t="shared" si="6"/>
        <v>5000</v>
      </c>
    </row>
    <row r="238" spans="1:6" s="20" customFormat="1" ht="22.5">
      <c r="A238" s="29" t="s">
        <v>421</v>
      </c>
      <c r="B238" s="69" t="s">
        <v>442</v>
      </c>
      <c r="C238" s="30" t="s">
        <v>917</v>
      </c>
      <c r="D238" s="92">
        <f>D256</f>
        <v>50000</v>
      </c>
      <c r="E238" s="92">
        <f>E256</f>
        <v>28557.7</v>
      </c>
      <c r="F238" s="92">
        <f t="shared" si="6"/>
        <v>21442.3</v>
      </c>
    </row>
    <row r="239" spans="1:6" s="20" customFormat="1" ht="22.5">
      <c r="A239" s="29" t="s">
        <v>409</v>
      </c>
      <c r="B239" s="69" t="s">
        <v>442</v>
      </c>
      <c r="C239" s="30" t="s">
        <v>918</v>
      </c>
      <c r="D239" s="92">
        <f>SUM(D241:D242)</f>
        <v>16981000</v>
      </c>
      <c r="E239" s="92">
        <f>SUM(E241:E242)</f>
        <v>295162.49</v>
      </c>
      <c r="F239" s="92">
        <f aca="true" t="shared" si="7" ref="F239:F272">D239-E239</f>
        <v>16685837.51</v>
      </c>
    </row>
    <row r="240" spans="1:6" s="20" customFormat="1" ht="22.5">
      <c r="A240" s="29" t="s">
        <v>409</v>
      </c>
      <c r="B240" s="69" t="s">
        <v>442</v>
      </c>
      <c r="C240" s="30" t="s">
        <v>919</v>
      </c>
      <c r="D240" s="92">
        <f>D241+D242</f>
        <v>16981000</v>
      </c>
      <c r="E240" s="92">
        <f>E241+E242</f>
        <v>295162.49</v>
      </c>
      <c r="F240" s="92">
        <f t="shared" si="7"/>
        <v>16685837.51</v>
      </c>
    </row>
    <row r="241" spans="1:6" s="20" customFormat="1" ht="12.75">
      <c r="A241" s="27" t="s">
        <v>303</v>
      </c>
      <c r="B241" s="70" t="s">
        <v>442</v>
      </c>
      <c r="C241" s="28" t="s">
        <v>920</v>
      </c>
      <c r="D241" s="87">
        <v>13043000</v>
      </c>
      <c r="E241" s="87">
        <v>295162.49</v>
      </c>
      <c r="F241" s="92">
        <f t="shared" si="7"/>
        <v>12747837.51</v>
      </c>
    </row>
    <row r="242" spans="1:6" s="20" customFormat="1" ht="12.75">
      <c r="A242" s="27" t="s">
        <v>398</v>
      </c>
      <c r="B242" s="70" t="s">
        <v>442</v>
      </c>
      <c r="C242" s="28" t="s">
        <v>921</v>
      </c>
      <c r="D242" s="87">
        <v>3938000</v>
      </c>
      <c r="E242" s="87"/>
      <c r="F242" s="92">
        <f t="shared" si="7"/>
        <v>3938000</v>
      </c>
    </row>
    <row r="243" spans="1:6" s="20" customFormat="1" ht="12.75">
      <c r="A243" s="29" t="s">
        <v>411</v>
      </c>
      <c r="B243" s="128">
        <v>200</v>
      </c>
      <c r="C243" s="129" t="s">
        <v>922</v>
      </c>
      <c r="D243" s="168">
        <f>D244+D245+D246</f>
        <v>60000</v>
      </c>
      <c r="E243" s="168">
        <f>E244+E245+E246</f>
        <v>0</v>
      </c>
      <c r="F243" s="92">
        <f t="shared" si="7"/>
        <v>60000</v>
      </c>
    </row>
    <row r="244" spans="1:6" s="20" customFormat="1" ht="12.75">
      <c r="A244" s="27" t="s">
        <v>410</v>
      </c>
      <c r="B244" s="70" t="s">
        <v>442</v>
      </c>
      <c r="C244" s="28" t="s">
        <v>923</v>
      </c>
      <c r="D244" s="87">
        <v>20000</v>
      </c>
      <c r="E244" s="87"/>
      <c r="F244" s="92">
        <f t="shared" si="7"/>
        <v>20000</v>
      </c>
    </row>
    <row r="245" spans="1:6" s="20" customFormat="1" ht="12.75">
      <c r="A245" s="27" t="s">
        <v>399</v>
      </c>
      <c r="B245" s="70" t="s">
        <v>442</v>
      </c>
      <c r="C245" s="28" t="s">
        <v>924</v>
      </c>
      <c r="D245" s="87">
        <v>20000</v>
      </c>
      <c r="E245" s="87"/>
      <c r="F245" s="92">
        <f t="shared" si="7"/>
        <v>20000</v>
      </c>
    </row>
    <row r="246" spans="1:6" s="20" customFormat="1" ht="12.75">
      <c r="A246" s="27" t="s">
        <v>416</v>
      </c>
      <c r="B246" s="70"/>
      <c r="C246" s="28" t="s">
        <v>925</v>
      </c>
      <c r="D246" s="87">
        <v>20000</v>
      </c>
      <c r="E246" s="87"/>
      <c r="F246" s="92">
        <f t="shared" si="7"/>
        <v>20000</v>
      </c>
    </row>
    <row r="247" spans="1:8" s="20" customFormat="1" ht="12.75">
      <c r="A247" s="29" t="s">
        <v>411</v>
      </c>
      <c r="B247" s="69" t="s">
        <v>442</v>
      </c>
      <c r="C247" s="30" t="s">
        <v>926</v>
      </c>
      <c r="D247" s="92">
        <f>SUM(D248:D252)</f>
        <v>106200</v>
      </c>
      <c r="E247" s="92">
        <f>SUM(E248:E252)</f>
        <v>17774.99</v>
      </c>
      <c r="F247" s="92">
        <f>D247-E247</f>
        <v>88425.01</v>
      </c>
      <c r="H247" s="159"/>
    </row>
    <row r="248" spans="1:6" s="20" customFormat="1" ht="12.75">
      <c r="A248" s="27" t="s">
        <v>412</v>
      </c>
      <c r="B248" s="70" t="s">
        <v>442</v>
      </c>
      <c r="C248" s="28" t="s">
        <v>927</v>
      </c>
      <c r="D248" s="87">
        <v>10000</v>
      </c>
      <c r="E248" s="87">
        <v>2000</v>
      </c>
      <c r="F248" s="92">
        <f t="shared" si="7"/>
        <v>8000</v>
      </c>
    </row>
    <row r="249" spans="1:6" s="20" customFormat="1" ht="12.75" hidden="1">
      <c r="A249" s="27" t="s">
        <v>412</v>
      </c>
      <c r="B249" s="70" t="s">
        <v>442</v>
      </c>
      <c r="C249" s="28" t="s">
        <v>798</v>
      </c>
      <c r="D249" s="87">
        <v>0</v>
      </c>
      <c r="E249" s="87"/>
      <c r="F249" s="92">
        <f t="shared" si="7"/>
        <v>0</v>
      </c>
    </row>
    <row r="250" spans="1:6" s="20" customFormat="1" ht="12.75">
      <c r="A250" s="27" t="s">
        <v>413</v>
      </c>
      <c r="B250" s="70" t="s">
        <v>442</v>
      </c>
      <c r="C250" s="28" t="s">
        <v>928</v>
      </c>
      <c r="D250" s="87">
        <v>81200</v>
      </c>
      <c r="E250" s="87">
        <v>6064.99</v>
      </c>
      <c r="F250" s="92">
        <f t="shared" si="7"/>
        <v>75135.01</v>
      </c>
    </row>
    <row r="251" spans="1:6" s="20" customFormat="1" ht="11.25" customHeight="1">
      <c r="A251" s="27" t="s">
        <v>415</v>
      </c>
      <c r="B251" s="70" t="s">
        <v>442</v>
      </c>
      <c r="C251" s="28" t="s">
        <v>929</v>
      </c>
      <c r="D251" s="87">
        <v>5000</v>
      </c>
      <c r="E251" s="87">
        <v>1160</v>
      </c>
      <c r="F251" s="92">
        <f t="shared" si="7"/>
        <v>3840</v>
      </c>
    </row>
    <row r="252" spans="1:6" s="20" customFormat="1" ht="12.75">
      <c r="A252" s="27" t="s">
        <v>416</v>
      </c>
      <c r="B252" s="70" t="s">
        <v>442</v>
      </c>
      <c r="C252" s="28" t="s">
        <v>930</v>
      </c>
      <c r="D252" s="87">
        <v>10000</v>
      </c>
      <c r="E252" s="87">
        <v>8550</v>
      </c>
      <c r="F252" s="92">
        <f t="shared" si="7"/>
        <v>1450</v>
      </c>
    </row>
    <row r="253" spans="1:6" s="20" customFormat="1" ht="12.75">
      <c r="A253" s="27" t="s">
        <v>397</v>
      </c>
      <c r="B253" s="70" t="s">
        <v>442</v>
      </c>
      <c r="C253" s="28" t="s">
        <v>931</v>
      </c>
      <c r="D253" s="87">
        <v>3000</v>
      </c>
      <c r="E253" s="87"/>
      <c r="F253" s="92">
        <f t="shared" si="7"/>
        <v>3000</v>
      </c>
    </row>
    <row r="254" spans="1:6" s="20" customFormat="1" ht="12.75">
      <c r="A254" s="29" t="s">
        <v>419</v>
      </c>
      <c r="B254" s="69" t="s">
        <v>442</v>
      </c>
      <c r="C254" s="30" t="s">
        <v>932</v>
      </c>
      <c r="D254" s="92">
        <f>SUM(D255:D256)</f>
        <v>55000</v>
      </c>
      <c r="E254" s="92">
        <f>SUM(E255:E256)</f>
        <v>28557.7</v>
      </c>
      <c r="F254" s="92">
        <f t="shared" si="7"/>
        <v>26442.3</v>
      </c>
    </row>
    <row r="255" spans="1:6" ht="21" customHeight="1">
      <c r="A255" s="27" t="s">
        <v>420</v>
      </c>
      <c r="B255" s="70" t="s">
        <v>442</v>
      </c>
      <c r="C255" s="28" t="s">
        <v>933</v>
      </c>
      <c r="D255" s="87">
        <v>5000</v>
      </c>
      <c r="E255" s="87"/>
      <c r="F255" s="92">
        <f t="shared" si="7"/>
        <v>5000</v>
      </c>
    </row>
    <row r="256" spans="1:6" ht="18.75" customHeight="1">
      <c r="A256" s="27" t="s">
        <v>421</v>
      </c>
      <c r="B256" s="70" t="s">
        <v>442</v>
      </c>
      <c r="C256" s="28" t="s">
        <v>934</v>
      </c>
      <c r="D256" s="87">
        <v>50000</v>
      </c>
      <c r="E256" s="122">
        <v>28557.7</v>
      </c>
      <c r="F256" s="92">
        <f t="shared" si="7"/>
        <v>21442.3</v>
      </c>
    </row>
    <row r="257" spans="1:6" ht="14.25" customHeight="1">
      <c r="A257" s="29" t="s">
        <v>408</v>
      </c>
      <c r="B257" s="128">
        <v>200</v>
      </c>
      <c r="C257" s="129" t="s">
        <v>935</v>
      </c>
      <c r="D257" s="168">
        <f>D258+D259</f>
        <v>20000</v>
      </c>
      <c r="E257" s="168">
        <f>E258+E259</f>
        <v>0</v>
      </c>
      <c r="F257" s="92">
        <f t="shared" si="7"/>
        <v>20000</v>
      </c>
    </row>
    <row r="258" spans="1:6" ht="14.25" customHeight="1">
      <c r="A258" s="27" t="s">
        <v>397</v>
      </c>
      <c r="B258" s="70" t="s">
        <v>442</v>
      </c>
      <c r="C258" s="28" t="s">
        <v>936</v>
      </c>
      <c r="D258" s="87">
        <v>10000</v>
      </c>
      <c r="E258" s="87"/>
      <c r="F258" s="92">
        <f>D258-E258</f>
        <v>10000</v>
      </c>
    </row>
    <row r="259" spans="1:6" ht="13.5" customHeight="1">
      <c r="A259" s="27" t="s">
        <v>397</v>
      </c>
      <c r="B259" s="70" t="s">
        <v>442</v>
      </c>
      <c r="C259" s="28" t="s">
        <v>937</v>
      </c>
      <c r="D259" s="87">
        <v>10000</v>
      </c>
      <c r="E259" s="87"/>
      <c r="F259" s="92">
        <f>D259-E259</f>
        <v>10000</v>
      </c>
    </row>
    <row r="260" spans="1:6" ht="13.5" customHeight="1">
      <c r="A260" s="37" t="s">
        <v>830</v>
      </c>
      <c r="B260" s="68" t="s">
        <v>442</v>
      </c>
      <c r="C260" s="25" t="s">
        <v>938</v>
      </c>
      <c r="D260" s="95">
        <f>D261+D276</f>
        <v>2200</v>
      </c>
      <c r="E260" s="95">
        <f>E261+E276</f>
        <v>0</v>
      </c>
      <c r="F260" s="95">
        <f>D260-E260</f>
        <v>2200</v>
      </c>
    </row>
    <row r="261" spans="1:6" ht="13.5" customHeight="1">
      <c r="A261" s="29" t="s">
        <v>419</v>
      </c>
      <c r="B261" s="69" t="s">
        <v>442</v>
      </c>
      <c r="C261" s="30" t="s">
        <v>939</v>
      </c>
      <c r="D261" s="92">
        <f>D262</f>
        <v>2200</v>
      </c>
      <c r="E261" s="92">
        <f>E262</f>
        <v>0</v>
      </c>
      <c r="F261" s="92">
        <f>D261-E261</f>
        <v>2200</v>
      </c>
    </row>
    <row r="262" spans="1:6" ht="16.5" customHeight="1">
      <c r="A262" s="27" t="s">
        <v>421</v>
      </c>
      <c r="B262" s="70" t="s">
        <v>442</v>
      </c>
      <c r="C262" s="28" t="s">
        <v>940</v>
      </c>
      <c r="D262" s="87">
        <v>2200</v>
      </c>
      <c r="E262" s="87">
        <v>0</v>
      </c>
      <c r="F262" s="87">
        <f>D262-E262</f>
        <v>2200</v>
      </c>
    </row>
    <row r="263" spans="1:6" ht="21.75" customHeight="1">
      <c r="A263" s="36" t="s">
        <v>745</v>
      </c>
      <c r="B263" s="71" t="s">
        <v>442</v>
      </c>
      <c r="C263" s="79" t="s">
        <v>941</v>
      </c>
      <c r="D263" s="96">
        <f>D264</f>
        <v>44500</v>
      </c>
      <c r="E263" s="96">
        <f>E264</f>
        <v>0</v>
      </c>
      <c r="F263" s="92">
        <f t="shared" si="7"/>
        <v>44500</v>
      </c>
    </row>
    <row r="264" spans="1:6" s="20" customFormat="1" ht="14.25" customHeight="1">
      <c r="A264" s="29" t="s">
        <v>746</v>
      </c>
      <c r="B264" s="69" t="s">
        <v>442</v>
      </c>
      <c r="C264" s="69" t="s">
        <v>942</v>
      </c>
      <c r="D264" s="92">
        <f>D265</f>
        <v>44500</v>
      </c>
      <c r="E264" s="92">
        <f>E265</f>
        <v>0</v>
      </c>
      <c r="F264" s="92">
        <f t="shared" si="7"/>
        <v>44500</v>
      </c>
    </row>
    <row r="265" spans="1:6" s="20" customFormat="1" ht="22.5" customHeight="1">
      <c r="A265" s="27" t="s">
        <v>747</v>
      </c>
      <c r="B265" s="70" t="s">
        <v>442</v>
      </c>
      <c r="C265" s="70" t="s">
        <v>943</v>
      </c>
      <c r="D265" s="87">
        <v>44500</v>
      </c>
      <c r="E265" s="87">
        <v>0</v>
      </c>
      <c r="F265" s="92">
        <f t="shared" si="7"/>
        <v>44500</v>
      </c>
    </row>
    <row r="266" spans="1:6" s="20" customFormat="1" ht="15" customHeight="1">
      <c r="A266" s="147" t="s">
        <v>681</v>
      </c>
      <c r="B266" s="71" t="s">
        <v>442</v>
      </c>
      <c r="C266" s="79" t="s">
        <v>748</v>
      </c>
      <c r="D266" s="96">
        <f>D267</f>
        <v>0</v>
      </c>
      <c r="E266" s="96">
        <f>E267</f>
        <v>0</v>
      </c>
      <c r="F266" s="92">
        <f t="shared" si="7"/>
        <v>0</v>
      </c>
    </row>
    <row r="267" spans="1:6" s="20" customFormat="1" ht="12" customHeight="1">
      <c r="A267" s="134" t="s">
        <v>408</v>
      </c>
      <c r="B267" s="69" t="s">
        <v>442</v>
      </c>
      <c r="C267" s="30" t="s">
        <v>749</v>
      </c>
      <c r="D267" s="92">
        <f>D268</f>
        <v>0</v>
      </c>
      <c r="E267" s="92">
        <f>E268</f>
        <v>0</v>
      </c>
      <c r="F267" s="92">
        <f t="shared" si="7"/>
        <v>0</v>
      </c>
    </row>
    <row r="268" spans="1:6" s="20" customFormat="1" ht="14.25" customHeight="1">
      <c r="A268" s="135" t="s">
        <v>416</v>
      </c>
      <c r="B268" s="70" t="s">
        <v>442</v>
      </c>
      <c r="C268" s="28" t="s">
        <v>783</v>
      </c>
      <c r="D268" s="87">
        <v>0</v>
      </c>
      <c r="E268" s="87">
        <v>0</v>
      </c>
      <c r="F268" s="92">
        <f t="shared" si="7"/>
        <v>0</v>
      </c>
    </row>
    <row r="269" spans="1:6" s="20" customFormat="1" ht="12" customHeight="1">
      <c r="A269" s="147" t="s">
        <v>684</v>
      </c>
      <c r="B269" s="71" t="s">
        <v>442</v>
      </c>
      <c r="C269" s="79" t="s">
        <v>944</v>
      </c>
      <c r="D269" s="96">
        <f>D270</f>
        <v>1920200</v>
      </c>
      <c r="E269" s="96">
        <f>E270</f>
        <v>0</v>
      </c>
      <c r="F269" s="92">
        <f>D269-E269</f>
        <v>1920200</v>
      </c>
    </row>
    <row r="270" spans="1:6" s="20" customFormat="1" ht="12" customHeight="1">
      <c r="A270" s="134" t="s">
        <v>408</v>
      </c>
      <c r="B270" s="69" t="s">
        <v>442</v>
      </c>
      <c r="C270" s="30" t="s">
        <v>945</v>
      </c>
      <c r="D270" s="92">
        <f>D271</f>
        <v>1920200</v>
      </c>
      <c r="E270" s="92">
        <f>E271</f>
        <v>0</v>
      </c>
      <c r="F270" s="92">
        <f>D270-E270</f>
        <v>1920200</v>
      </c>
    </row>
    <row r="271" spans="1:6" s="20" customFormat="1" ht="12" customHeight="1">
      <c r="A271" s="135" t="s">
        <v>416</v>
      </c>
      <c r="B271" s="70" t="s">
        <v>442</v>
      </c>
      <c r="C271" s="28" t="s">
        <v>946</v>
      </c>
      <c r="D271" s="87">
        <v>1920200</v>
      </c>
      <c r="E271" s="87">
        <v>0</v>
      </c>
      <c r="F271" s="92">
        <f>D271-E271</f>
        <v>1920200</v>
      </c>
    </row>
    <row r="272" spans="1:9" s="20" customFormat="1" ht="14.25" customHeight="1">
      <c r="A272" s="34" t="s">
        <v>605</v>
      </c>
      <c r="B272" s="71" t="s">
        <v>442</v>
      </c>
      <c r="C272" s="79" t="s">
        <v>642</v>
      </c>
      <c r="D272" s="96">
        <f>D273+D284</f>
        <v>1900000</v>
      </c>
      <c r="E272" s="96">
        <f>E273+E284</f>
        <v>30267.13</v>
      </c>
      <c r="F272" s="92">
        <f t="shared" si="7"/>
        <v>1869732.87</v>
      </c>
      <c r="I272" s="159"/>
    </row>
    <row r="273" spans="1:6" ht="12.75">
      <c r="A273" s="29" t="s">
        <v>408</v>
      </c>
      <c r="B273" s="69" t="s">
        <v>442</v>
      </c>
      <c r="C273" s="30" t="s">
        <v>643</v>
      </c>
      <c r="D273" s="92">
        <f>D274+D283</f>
        <v>1819000</v>
      </c>
      <c r="E273" s="92">
        <f>E274+E283</f>
        <v>30267.13</v>
      </c>
      <c r="F273" s="92">
        <f aca="true" t="shared" si="8" ref="F273:F335">D273-E273</f>
        <v>1788732.87</v>
      </c>
    </row>
    <row r="274" spans="1:6" ht="12.75">
      <c r="A274" s="29" t="s">
        <v>411</v>
      </c>
      <c r="B274" s="69" t="s">
        <v>442</v>
      </c>
      <c r="C274" s="30" t="s">
        <v>644</v>
      </c>
      <c r="D274" s="92">
        <f>D278+D279+D280</f>
        <v>1759000</v>
      </c>
      <c r="E274" s="92">
        <f>E278+E279+E280</f>
        <v>30267.13</v>
      </c>
      <c r="F274" s="92">
        <f t="shared" si="8"/>
        <v>1728732.87</v>
      </c>
    </row>
    <row r="275" spans="1:6" ht="0.75" customHeight="1" hidden="1">
      <c r="A275" s="29" t="s">
        <v>413</v>
      </c>
      <c r="B275" s="69" t="s">
        <v>442</v>
      </c>
      <c r="C275" s="30" t="s">
        <v>645</v>
      </c>
      <c r="D275" s="92" t="e">
        <f>#REF!</f>
        <v>#REF!</v>
      </c>
      <c r="E275" s="92" t="e">
        <f>#REF!</f>
        <v>#REF!</v>
      </c>
      <c r="F275" s="92" t="e">
        <f t="shared" si="8"/>
        <v>#REF!</v>
      </c>
    </row>
    <row r="276" spans="1:6" ht="15" customHeight="1" hidden="1">
      <c r="A276" s="29" t="s">
        <v>414</v>
      </c>
      <c r="B276" s="69" t="s">
        <v>442</v>
      </c>
      <c r="C276" s="30" t="s">
        <v>371</v>
      </c>
      <c r="D276" s="92"/>
      <c r="E276" s="92"/>
      <c r="F276" s="92">
        <f t="shared" si="8"/>
        <v>0</v>
      </c>
    </row>
    <row r="277" spans="1:6" ht="15.75" customHeight="1" hidden="1">
      <c r="A277" s="29" t="s">
        <v>415</v>
      </c>
      <c r="B277" s="69" t="s">
        <v>442</v>
      </c>
      <c r="C277" s="30" t="s">
        <v>372</v>
      </c>
      <c r="D277" s="92"/>
      <c r="E277" s="92"/>
      <c r="F277" s="92">
        <f t="shared" si="8"/>
        <v>0</v>
      </c>
    </row>
    <row r="278" spans="1:6" ht="12" customHeight="1">
      <c r="A278" s="29" t="s">
        <v>412</v>
      </c>
      <c r="B278" s="69" t="s">
        <v>442</v>
      </c>
      <c r="C278" s="30" t="s">
        <v>789</v>
      </c>
      <c r="D278" s="92">
        <f>D306</f>
        <v>235000</v>
      </c>
      <c r="E278" s="92">
        <f>E306</f>
        <v>147.13</v>
      </c>
      <c r="F278" s="92">
        <f t="shared" si="8"/>
        <v>234852.87</v>
      </c>
    </row>
    <row r="279" spans="1:6" ht="12" customHeight="1">
      <c r="A279" s="29" t="s">
        <v>415</v>
      </c>
      <c r="B279" s="69" t="s">
        <v>442</v>
      </c>
      <c r="C279" s="30" t="s">
        <v>790</v>
      </c>
      <c r="D279" s="92">
        <f>D307+D314+D295</f>
        <v>760000</v>
      </c>
      <c r="E279" s="92">
        <f>E307+E314+E295</f>
        <v>0</v>
      </c>
      <c r="F279" s="92">
        <f t="shared" si="8"/>
        <v>760000</v>
      </c>
    </row>
    <row r="280" spans="1:6" ht="12" customHeight="1">
      <c r="A280" s="29" t="s">
        <v>416</v>
      </c>
      <c r="B280" s="69" t="s">
        <v>442</v>
      </c>
      <c r="C280" s="30" t="s">
        <v>646</v>
      </c>
      <c r="D280" s="92">
        <f>D290+D296+D303+D308</f>
        <v>764000</v>
      </c>
      <c r="E280" s="92">
        <f>E290+E296+E303+E308</f>
        <v>30120</v>
      </c>
      <c r="F280" s="92">
        <f t="shared" si="8"/>
        <v>733880</v>
      </c>
    </row>
    <row r="281" spans="1:6" ht="12.75" customHeight="1" hidden="1">
      <c r="A281" s="29" t="s">
        <v>417</v>
      </c>
      <c r="B281" s="69" t="s">
        <v>442</v>
      </c>
      <c r="C281" s="30" t="s">
        <v>374</v>
      </c>
      <c r="D281" s="92" t="e">
        <f>SUM(D282:D282)</f>
        <v>#REF!</v>
      </c>
      <c r="E281" s="92" t="e">
        <f>SUM(E282:E282)</f>
        <v>#REF!</v>
      </c>
      <c r="F281" s="92" t="e">
        <f t="shared" si="8"/>
        <v>#REF!</v>
      </c>
    </row>
    <row r="282" spans="1:6" ht="11.25" customHeight="1" hidden="1">
      <c r="A282" s="29" t="s">
        <v>418</v>
      </c>
      <c r="B282" s="69" t="s">
        <v>442</v>
      </c>
      <c r="C282" s="30" t="s">
        <v>647</v>
      </c>
      <c r="D282" s="92" t="e">
        <f>#REF!</f>
        <v>#REF!</v>
      </c>
      <c r="E282" s="92" t="e">
        <f>#REF!</f>
        <v>#REF!</v>
      </c>
      <c r="F282" s="92" t="e">
        <f t="shared" si="8"/>
        <v>#REF!</v>
      </c>
    </row>
    <row r="283" spans="1:6" ht="12.75">
      <c r="A283" s="29" t="s">
        <v>397</v>
      </c>
      <c r="B283" s="69" t="s">
        <v>442</v>
      </c>
      <c r="C283" s="30" t="s">
        <v>648</v>
      </c>
      <c r="D283" s="92">
        <f>D291+D297+D299</f>
        <v>60000</v>
      </c>
      <c r="E283" s="92">
        <f>E291+E297+E299</f>
        <v>0</v>
      </c>
      <c r="F283" s="92">
        <f t="shared" si="8"/>
        <v>60000</v>
      </c>
    </row>
    <row r="284" spans="1:6" ht="12.75">
      <c r="A284" s="29" t="s">
        <v>419</v>
      </c>
      <c r="B284" s="69" t="s">
        <v>442</v>
      </c>
      <c r="C284" s="30" t="s">
        <v>786</v>
      </c>
      <c r="D284" s="92">
        <f>D285+D286</f>
        <v>81000</v>
      </c>
      <c r="E284" s="92">
        <f>E285+E286</f>
        <v>0</v>
      </c>
      <c r="F284" s="92">
        <f t="shared" si="8"/>
        <v>81000</v>
      </c>
    </row>
    <row r="285" spans="1:6" ht="22.5">
      <c r="A285" s="29" t="s">
        <v>420</v>
      </c>
      <c r="B285" s="69" t="s">
        <v>442</v>
      </c>
      <c r="C285" s="30" t="s">
        <v>787</v>
      </c>
      <c r="D285" s="92">
        <f>D310</f>
        <v>60000</v>
      </c>
      <c r="E285" s="92">
        <f>E310</f>
        <v>0</v>
      </c>
      <c r="F285" s="92">
        <f t="shared" si="8"/>
        <v>60000</v>
      </c>
    </row>
    <row r="286" spans="1:6" ht="22.5">
      <c r="A286" s="29" t="s">
        <v>421</v>
      </c>
      <c r="B286" s="69" t="s">
        <v>442</v>
      </c>
      <c r="C286" s="30" t="s">
        <v>788</v>
      </c>
      <c r="D286" s="92">
        <f>D311</f>
        <v>21000</v>
      </c>
      <c r="E286" s="92">
        <f>E311</f>
        <v>0</v>
      </c>
      <c r="F286" s="92">
        <f t="shared" si="8"/>
        <v>21000</v>
      </c>
    </row>
    <row r="287" spans="1:6" ht="38.25" customHeight="1">
      <c r="A287" s="37" t="s">
        <v>0</v>
      </c>
      <c r="B287" s="68" t="s">
        <v>442</v>
      </c>
      <c r="C287" s="25" t="s">
        <v>1</v>
      </c>
      <c r="D287" s="95">
        <f>D288</f>
        <v>250000</v>
      </c>
      <c r="E287" s="95">
        <f>E288</f>
        <v>0</v>
      </c>
      <c r="F287" s="92">
        <f t="shared" si="8"/>
        <v>250000</v>
      </c>
    </row>
    <row r="288" spans="1:6" s="20" customFormat="1" ht="12.75">
      <c r="A288" s="29" t="s">
        <v>408</v>
      </c>
      <c r="B288" s="69" t="s">
        <v>442</v>
      </c>
      <c r="C288" s="30" t="s">
        <v>2</v>
      </c>
      <c r="D288" s="92">
        <f>D289+D291</f>
        <v>250000</v>
      </c>
      <c r="E288" s="92">
        <f>E289+E291</f>
        <v>0</v>
      </c>
      <c r="F288" s="92">
        <f t="shared" si="8"/>
        <v>250000</v>
      </c>
    </row>
    <row r="289" spans="1:6" s="20" customFormat="1" ht="12.75">
      <c r="A289" s="29" t="s">
        <v>411</v>
      </c>
      <c r="B289" s="69" t="s">
        <v>442</v>
      </c>
      <c r="C289" s="30" t="s">
        <v>3</v>
      </c>
      <c r="D289" s="92">
        <f>D290</f>
        <v>220000</v>
      </c>
      <c r="E289" s="92">
        <f>E290</f>
        <v>0</v>
      </c>
      <c r="F289" s="92">
        <f t="shared" si="8"/>
        <v>220000</v>
      </c>
    </row>
    <row r="290" spans="1:6" s="20" customFormat="1" ht="12" customHeight="1">
      <c r="A290" s="27" t="s">
        <v>416</v>
      </c>
      <c r="B290" s="70" t="s">
        <v>442</v>
      </c>
      <c r="C290" s="28" t="s">
        <v>4</v>
      </c>
      <c r="D290" s="87">
        <v>220000</v>
      </c>
      <c r="E290" s="87">
        <v>0</v>
      </c>
      <c r="F290" s="92">
        <f t="shared" si="8"/>
        <v>220000</v>
      </c>
    </row>
    <row r="291" spans="1:6" s="20" customFormat="1" ht="12" customHeight="1">
      <c r="A291" s="27" t="s">
        <v>397</v>
      </c>
      <c r="B291" s="70" t="s">
        <v>442</v>
      </c>
      <c r="C291" s="28" t="s">
        <v>5</v>
      </c>
      <c r="D291" s="87">
        <v>30000</v>
      </c>
      <c r="E291" s="87">
        <v>0</v>
      </c>
      <c r="F291" s="92">
        <f t="shared" si="8"/>
        <v>30000</v>
      </c>
    </row>
    <row r="292" spans="1:6" s="20" customFormat="1" ht="39" customHeight="1">
      <c r="A292" s="37" t="s">
        <v>373</v>
      </c>
      <c r="B292" s="68" t="s">
        <v>442</v>
      </c>
      <c r="C292" s="25" t="s">
        <v>6</v>
      </c>
      <c r="D292" s="95">
        <f>D293</f>
        <v>200000</v>
      </c>
      <c r="E292" s="95">
        <f>E293</f>
        <v>0</v>
      </c>
      <c r="F292" s="92">
        <f t="shared" si="8"/>
        <v>200000</v>
      </c>
    </row>
    <row r="293" spans="1:6" s="20" customFormat="1" ht="12" customHeight="1">
      <c r="A293" s="29" t="s">
        <v>408</v>
      </c>
      <c r="B293" s="69" t="s">
        <v>442</v>
      </c>
      <c r="C293" s="30" t="s">
        <v>7</v>
      </c>
      <c r="D293" s="92">
        <f>D294+D297</f>
        <v>200000</v>
      </c>
      <c r="E293" s="92">
        <f>E294</f>
        <v>0</v>
      </c>
      <c r="F293" s="92">
        <f t="shared" si="8"/>
        <v>200000</v>
      </c>
    </row>
    <row r="294" spans="1:6" s="20" customFormat="1" ht="15.75" customHeight="1">
      <c r="A294" s="29" t="s">
        <v>411</v>
      </c>
      <c r="B294" s="69" t="s">
        <v>442</v>
      </c>
      <c r="C294" s="30" t="s">
        <v>8</v>
      </c>
      <c r="D294" s="92">
        <f>D296+D295</f>
        <v>170000</v>
      </c>
      <c r="E294" s="92">
        <f>E296+E295</f>
        <v>0</v>
      </c>
      <c r="F294" s="92">
        <f t="shared" si="8"/>
        <v>170000</v>
      </c>
    </row>
    <row r="295" spans="1:6" s="20" customFormat="1" ht="15.75" customHeight="1">
      <c r="A295" s="27" t="s">
        <v>415</v>
      </c>
      <c r="B295" s="184" t="s">
        <v>442</v>
      </c>
      <c r="C295" s="28" t="s">
        <v>9</v>
      </c>
      <c r="D295" s="185">
        <v>0</v>
      </c>
      <c r="E295" s="185">
        <v>0</v>
      </c>
      <c r="F295" s="92">
        <f t="shared" si="8"/>
        <v>0</v>
      </c>
    </row>
    <row r="296" spans="1:6" s="20" customFormat="1" ht="15.75" customHeight="1">
      <c r="A296" s="27" t="s">
        <v>416</v>
      </c>
      <c r="B296" s="70" t="s">
        <v>442</v>
      </c>
      <c r="C296" s="28" t="s">
        <v>10</v>
      </c>
      <c r="D296" s="87">
        <v>170000</v>
      </c>
      <c r="E296" s="87">
        <v>0</v>
      </c>
      <c r="F296" s="92">
        <f t="shared" si="8"/>
        <v>170000</v>
      </c>
    </row>
    <row r="297" spans="1:6" s="20" customFormat="1" ht="15.75" customHeight="1">
      <c r="A297" s="27" t="s">
        <v>397</v>
      </c>
      <c r="B297" s="70" t="s">
        <v>442</v>
      </c>
      <c r="C297" s="28" t="s">
        <v>11</v>
      </c>
      <c r="D297" s="87">
        <v>30000</v>
      </c>
      <c r="E297" s="87">
        <v>0</v>
      </c>
      <c r="F297" s="92">
        <f t="shared" si="8"/>
        <v>30000</v>
      </c>
    </row>
    <row r="298" spans="1:6" s="20" customFormat="1" ht="15.75" customHeight="1">
      <c r="A298" s="190" t="s">
        <v>803</v>
      </c>
      <c r="B298" s="184" t="s">
        <v>442</v>
      </c>
      <c r="C298" s="186" t="s">
        <v>12</v>
      </c>
      <c r="D298" s="185">
        <f>D299</f>
        <v>0</v>
      </c>
      <c r="E298" s="185">
        <f>E299</f>
        <v>0</v>
      </c>
      <c r="F298" s="92">
        <f t="shared" si="8"/>
        <v>0</v>
      </c>
    </row>
    <row r="299" spans="1:6" s="20" customFormat="1" ht="15.75" customHeight="1">
      <c r="A299" s="27" t="s">
        <v>397</v>
      </c>
      <c r="B299" s="70" t="s">
        <v>804</v>
      </c>
      <c r="C299" s="28" t="s">
        <v>13</v>
      </c>
      <c r="D299" s="87">
        <v>0</v>
      </c>
      <c r="E299" s="87">
        <v>0</v>
      </c>
      <c r="F299" s="92">
        <f t="shared" si="8"/>
        <v>0</v>
      </c>
    </row>
    <row r="300" spans="1:6" s="20" customFormat="1" ht="50.25" customHeight="1">
      <c r="A300" s="37" t="s">
        <v>685</v>
      </c>
      <c r="B300" s="68" t="s">
        <v>442</v>
      </c>
      <c r="C300" s="25" t="s">
        <v>14</v>
      </c>
      <c r="D300" s="95">
        <f aca="true" t="shared" si="9" ref="D300:E302">D301</f>
        <v>150000</v>
      </c>
      <c r="E300" s="95">
        <f t="shared" si="9"/>
        <v>30120</v>
      </c>
      <c r="F300" s="103">
        <f t="shared" si="8"/>
        <v>119880</v>
      </c>
    </row>
    <row r="301" spans="1:6" s="20" customFormat="1" ht="12" customHeight="1">
      <c r="A301" s="29" t="s">
        <v>408</v>
      </c>
      <c r="B301" s="69" t="s">
        <v>442</v>
      </c>
      <c r="C301" s="30" t="s">
        <v>15</v>
      </c>
      <c r="D301" s="92">
        <f t="shared" si="9"/>
        <v>150000</v>
      </c>
      <c r="E301" s="92">
        <f t="shared" si="9"/>
        <v>30120</v>
      </c>
      <c r="F301" s="103">
        <f t="shared" si="8"/>
        <v>119880</v>
      </c>
    </row>
    <row r="302" spans="1:6" s="20" customFormat="1" ht="12" customHeight="1">
      <c r="A302" s="29" t="s">
        <v>411</v>
      </c>
      <c r="B302" s="69" t="s">
        <v>442</v>
      </c>
      <c r="C302" s="30" t="s">
        <v>16</v>
      </c>
      <c r="D302" s="92">
        <f t="shared" si="9"/>
        <v>150000</v>
      </c>
      <c r="E302" s="92">
        <f t="shared" si="9"/>
        <v>30120</v>
      </c>
      <c r="F302" s="103">
        <f t="shared" si="8"/>
        <v>119880</v>
      </c>
    </row>
    <row r="303" spans="1:6" s="20" customFormat="1" ht="12" customHeight="1">
      <c r="A303" s="27" t="s">
        <v>416</v>
      </c>
      <c r="B303" s="107" t="s">
        <v>442</v>
      </c>
      <c r="C303" s="161" t="s">
        <v>17</v>
      </c>
      <c r="D303" s="170">
        <f>150000</f>
        <v>150000</v>
      </c>
      <c r="E303" s="170">
        <v>30120</v>
      </c>
      <c r="F303" s="103">
        <f t="shared" si="8"/>
        <v>119880</v>
      </c>
    </row>
    <row r="304" spans="1:6" s="20" customFormat="1" ht="52.5" customHeight="1">
      <c r="A304" s="37" t="s">
        <v>784</v>
      </c>
      <c r="B304" s="171">
        <v>200</v>
      </c>
      <c r="C304" s="172" t="s">
        <v>18</v>
      </c>
      <c r="D304" s="173">
        <f>D305+D309</f>
        <v>600000</v>
      </c>
      <c r="E304" s="173">
        <f>E305+E309</f>
        <v>147.13</v>
      </c>
      <c r="F304" s="103">
        <f t="shared" si="8"/>
        <v>599852.87</v>
      </c>
    </row>
    <row r="305" spans="1:6" s="20" customFormat="1" ht="14.25" customHeight="1">
      <c r="A305" s="29" t="s">
        <v>411</v>
      </c>
      <c r="B305" s="69" t="s">
        <v>442</v>
      </c>
      <c r="C305" s="30" t="s">
        <v>19</v>
      </c>
      <c r="D305" s="92">
        <f>SUM(D306:D308)</f>
        <v>519000</v>
      </c>
      <c r="E305" s="92">
        <f>SUM(E306:E308)</f>
        <v>147.13</v>
      </c>
      <c r="F305" s="92">
        <f t="shared" si="8"/>
        <v>518852.87</v>
      </c>
    </row>
    <row r="306" spans="1:6" s="20" customFormat="1" ht="14.25" customHeight="1">
      <c r="A306" s="27" t="s">
        <v>412</v>
      </c>
      <c r="B306" s="70" t="s">
        <v>442</v>
      </c>
      <c r="C306" s="28" t="s">
        <v>20</v>
      </c>
      <c r="D306" s="87">
        <v>235000</v>
      </c>
      <c r="E306" s="87">
        <v>147.13</v>
      </c>
      <c r="F306" s="92">
        <f t="shared" si="8"/>
        <v>234852.87</v>
      </c>
    </row>
    <row r="307" spans="1:6" s="20" customFormat="1" ht="14.25" customHeight="1">
      <c r="A307" s="27" t="s">
        <v>415</v>
      </c>
      <c r="B307" s="70" t="s">
        <v>442</v>
      </c>
      <c r="C307" s="28" t="s">
        <v>21</v>
      </c>
      <c r="D307" s="87">
        <v>60000</v>
      </c>
      <c r="E307" s="87"/>
      <c r="F307" s="92">
        <f t="shared" si="8"/>
        <v>60000</v>
      </c>
    </row>
    <row r="308" spans="1:6" s="20" customFormat="1" ht="14.25" customHeight="1">
      <c r="A308" s="27" t="s">
        <v>416</v>
      </c>
      <c r="B308" s="70" t="s">
        <v>442</v>
      </c>
      <c r="C308" s="28" t="s">
        <v>22</v>
      </c>
      <c r="D308" s="87">
        <v>224000</v>
      </c>
      <c r="E308" s="87"/>
      <c r="F308" s="92">
        <f t="shared" si="8"/>
        <v>224000</v>
      </c>
    </row>
    <row r="309" spans="1:6" s="20" customFormat="1" ht="14.25" customHeight="1">
      <c r="A309" s="29" t="s">
        <v>419</v>
      </c>
      <c r="B309" s="69" t="s">
        <v>442</v>
      </c>
      <c r="C309" s="30" t="s">
        <v>23</v>
      </c>
      <c r="D309" s="92">
        <f>SUM(D310:D311)</f>
        <v>81000</v>
      </c>
      <c r="E309" s="92">
        <f>SUM(E310:E311)</f>
        <v>0</v>
      </c>
      <c r="F309" s="92">
        <f aca="true" t="shared" si="10" ref="F309:F314">D309-E309</f>
        <v>81000</v>
      </c>
    </row>
    <row r="310" spans="1:6" s="20" customFormat="1" ht="14.25" customHeight="1">
      <c r="A310" s="27" t="s">
        <v>420</v>
      </c>
      <c r="B310" s="70" t="s">
        <v>442</v>
      </c>
      <c r="C310" s="28" t="s">
        <v>24</v>
      </c>
      <c r="D310" s="87">
        <v>60000</v>
      </c>
      <c r="E310" s="87"/>
      <c r="F310" s="92">
        <f t="shared" si="10"/>
        <v>60000</v>
      </c>
    </row>
    <row r="311" spans="1:6" s="20" customFormat="1" ht="14.25" customHeight="1">
      <c r="A311" s="27" t="s">
        <v>421</v>
      </c>
      <c r="B311" s="70" t="s">
        <v>442</v>
      </c>
      <c r="C311" s="28" t="s">
        <v>25</v>
      </c>
      <c r="D311" s="87">
        <v>21000</v>
      </c>
      <c r="E311" s="122"/>
      <c r="F311" s="92">
        <f t="shared" si="10"/>
        <v>21000</v>
      </c>
    </row>
    <row r="312" spans="1:6" s="20" customFormat="1" ht="24.75" customHeight="1">
      <c r="A312" s="37" t="s">
        <v>797</v>
      </c>
      <c r="B312" s="177">
        <v>200</v>
      </c>
      <c r="C312" s="178" t="s">
        <v>26</v>
      </c>
      <c r="D312" s="179">
        <f>D313</f>
        <v>700000</v>
      </c>
      <c r="E312" s="179">
        <f>E313</f>
        <v>0</v>
      </c>
      <c r="F312" s="92">
        <f t="shared" si="10"/>
        <v>700000</v>
      </c>
    </row>
    <row r="313" spans="1:6" s="20" customFormat="1" ht="14.25" customHeight="1">
      <c r="A313" s="29" t="s">
        <v>411</v>
      </c>
      <c r="B313" s="129" t="s">
        <v>442</v>
      </c>
      <c r="C313" s="129" t="s">
        <v>27</v>
      </c>
      <c r="D313" s="169">
        <f>D314</f>
        <v>700000</v>
      </c>
      <c r="E313" s="169">
        <f>E314</f>
        <v>0</v>
      </c>
      <c r="F313" s="92">
        <f t="shared" si="10"/>
        <v>700000</v>
      </c>
    </row>
    <row r="314" spans="1:6" s="20" customFormat="1" ht="14.25" customHeight="1">
      <c r="A314" s="27" t="s">
        <v>785</v>
      </c>
      <c r="B314" s="28" t="s">
        <v>442</v>
      </c>
      <c r="C314" s="174" t="s">
        <v>28</v>
      </c>
      <c r="D314" s="175">
        <v>700000</v>
      </c>
      <c r="E314" s="176"/>
      <c r="F314" s="92">
        <f t="shared" si="10"/>
        <v>700000</v>
      </c>
    </row>
    <row r="315" spans="1:6" s="20" customFormat="1" ht="12.75">
      <c r="A315" s="131" t="s">
        <v>248</v>
      </c>
      <c r="B315" s="42" t="s">
        <v>442</v>
      </c>
      <c r="C315" s="75" t="s">
        <v>251</v>
      </c>
      <c r="D315" s="99">
        <f>D316</f>
        <v>1065200</v>
      </c>
      <c r="E315" s="99">
        <f>E316</f>
        <v>0</v>
      </c>
      <c r="F315" s="92">
        <f t="shared" si="8"/>
        <v>1065200</v>
      </c>
    </row>
    <row r="316" spans="1:6" s="20" customFormat="1" ht="38.25">
      <c r="A316" s="89" t="s">
        <v>249</v>
      </c>
      <c r="B316" s="110" t="s">
        <v>442</v>
      </c>
      <c r="C316" s="79" t="s">
        <v>250</v>
      </c>
      <c r="D316" s="96">
        <f>D317+D336</f>
        <v>1065200</v>
      </c>
      <c r="E316" s="96">
        <f>E317+E336</f>
        <v>0</v>
      </c>
      <c r="F316" s="92">
        <f t="shared" si="8"/>
        <v>1065200</v>
      </c>
    </row>
    <row r="317" spans="1:6" s="20" customFormat="1" ht="12.75">
      <c r="A317" s="29" t="s">
        <v>408</v>
      </c>
      <c r="B317" s="69" t="s">
        <v>442</v>
      </c>
      <c r="C317" s="30" t="s">
        <v>42</v>
      </c>
      <c r="D317" s="92">
        <f>D318+D322+D326</f>
        <v>1065200</v>
      </c>
      <c r="E317" s="92">
        <f>E318+E322+E326</f>
        <v>0</v>
      </c>
      <c r="F317" s="92">
        <f t="shared" si="8"/>
        <v>1065200</v>
      </c>
    </row>
    <row r="318" spans="1:6" s="20" customFormat="1" ht="22.5">
      <c r="A318" s="29" t="s">
        <v>409</v>
      </c>
      <c r="B318" s="69" t="s">
        <v>442</v>
      </c>
      <c r="C318" s="30" t="s">
        <v>29</v>
      </c>
      <c r="D318" s="92">
        <f>SUM(D319:D321)</f>
        <v>837400</v>
      </c>
      <c r="E318" s="92">
        <f>SUM(E319:E321)</f>
        <v>0</v>
      </c>
      <c r="F318" s="92">
        <f t="shared" si="8"/>
        <v>837400</v>
      </c>
    </row>
    <row r="319" spans="1:6" s="20" customFormat="1" ht="12" customHeight="1">
      <c r="A319" s="27" t="s">
        <v>303</v>
      </c>
      <c r="B319" s="70" t="s">
        <v>442</v>
      </c>
      <c r="C319" s="28" t="s">
        <v>30</v>
      </c>
      <c r="D319" s="87">
        <v>643157</v>
      </c>
      <c r="E319" s="87"/>
      <c r="F319" s="92">
        <f t="shared" si="8"/>
        <v>643157</v>
      </c>
    </row>
    <row r="320" spans="1:6" s="20" customFormat="1" ht="12" customHeight="1" hidden="1">
      <c r="A320" s="27" t="s">
        <v>410</v>
      </c>
      <c r="B320" s="70" t="s">
        <v>442</v>
      </c>
      <c r="C320" s="28" t="s">
        <v>750</v>
      </c>
      <c r="D320" s="87"/>
      <c r="E320" s="87"/>
      <c r="F320" s="92">
        <f t="shared" si="8"/>
        <v>0</v>
      </c>
    </row>
    <row r="321" spans="1:6" s="20" customFormat="1" ht="12" customHeight="1">
      <c r="A321" s="27" t="s">
        <v>398</v>
      </c>
      <c r="B321" s="70" t="s">
        <v>442</v>
      </c>
      <c r="C321" s="28" t="s">
        <v>31</v>
      </c>
      <c r="D321" s="87">
        <v>194243</v>
      </c>
      <c r="E321" s="87"/>
      <c r="F321" s="92">
        <f t="shared" si="8"/>
        <v>194243</v>
      </c>
    </row>
    <row r="322" spans="1:6" s="20" customFormat="1" ht="12" customHeight="1">
      <c r="A322" s="29" t="s">
        <v>411</v>
      </c>
      <c r="B322" s="69" t="s">
        <v>442</v>
      </c>
      <c r="C322" s="30" t="s">
        <v>37</v>
      </c>
      <c r="D322" s="92">
        <f>D323+D324+D325</f>
        <v>25100</v>
      </c>
      <c r="E322" s="92">
        <f>E323+E324+E325</f>
        <v>0</v>
      </c>
      <c r="F322" s="92">
        <f>D322-E322</f>
        <v>25100</v>
      </c>
    </row>
    <row r="323" spans="1:6" s="20" customFormat="1" ht="12" customHeight="1">
      <c r="A323" s="27" t="s">
        <v>410</v>
      </c>
      <c r="B323" s="70"/>
      <c r="C323" s="28" t="s">
        <v>35</v>
      </c>
      <c r="D323" s="87">
        <v>1000</v>
      </c>
      <c r="E323" s="87"/>
      <c r="F323" s="92"/>
    </row>
    <row r="324" spans="1:6" s="20" customFormat="1" ht="12" customHeight="1">
      <c r="A324" s="27" t="s">
        <v>802</v>
      </c>
      <c r="B324" s="70" t="s">
        <v>442</v>
      </c>
      <c r="C324" s="28" t="s">
        <v>32</v>
      </c>
      <c r="D324" s="87">
        <v>3000</v>
      </c>
      <c r="E324" s="87"/>
      <c r="F324" s="92"/>
    </row>
    <row r="325" spans="1:6" s="20" customFormat="1" ht="12" customHeight="1">
      <c r="A325" s="27" t="s">
        <v>416</v>
      </c>
      <c r="B325" s="70"/>
      <c r="C325" s="28" t="s">
        <v>36</v>
      </c>
      <c r="D325" s="87">
        <v>21100</v>
      </c>
      <c r="E325" s="87"/>
      <c r="F325" s="92"/>
    </row>
    <row r="326" spans="1:6" s="20" customFormat="1" ht="12.75">
      <c r="A326" s="29" t="s">
        <v>411</v>
      </c>
      <c r="B326" s="69" t="s">
        <v>442</v>
      </c>
      <c r="C326" s="30" t="s">
        <v>41</v>
      </c>
      <c r="D326" s="92">
        <f>SUM(D327:D332)</f>
        <v>202700</v>
      </c>
      <c r="E326" s="92">
        <f>SUM(E327:E332)</f>
        <v>0</v>
      </c>
      <c r="F326" s="92">
        <f t="shared" si="8"/>
        <v>202700</v>
      </c>
    </row>
    <row r="327" spans="1:6" s="20" customFormat="1" ht="12.75">
      <c r="A327" s="27" t="s">
        <v>412</v>
      </c>
      <c r="B327" s="70" t="s">
        <v>442</v>
      </c>
      <c r="C327" s="28" t="s">
        <v>33</v>
      </c>
      <c r="D327" s="87">
        <v>10000</v>
      </c>
      <c r="E327" s="87"/>
      <c r="F327" s="92">
        <f t="shared" si="8"/>
        <v>10000</v>
      </c>
    </row>
    <row r="328" spans="1:6" s="20" customFormat="1" ht="12" customHeight="1">
      <c r="A328" s="27" t="s">
        <v>415</v>
      </c>
      <c r="B328" s="70" t="s">
        <v>442</v>
      </c>
      <c r="C328" s="28" t="s">
        <v>38</v>
      </c>
      <c r="D328" s="87">
        <v>40000</v>
      </c>
      <c r="E328" s="87"/>
      <c r="F328" s="92">
        <f t="shared" si="8"/>
        <v>40000</v>
      </c>
    </row>
    <row r="329" spans="1:6" s="20" customFormat="1" ht="12.75" customHeight="1">
      <c r="A329" s="27" t="s">
        <v>413</v>
      </c>
      <c r="B329" s="70" t="s">
        <v>442</v>
      </c>
      <c r="C329" s="28" t="s">
        <v>34</v>
      </c>
      <c r="D329" s="87">
        <v>82700</v>
      </c>
      <c r="E329" s="87"/>
      <c r="F329" s="92">
        <f t="shared" si="8"/>
        <v>82700</v>
      </c>
    </row>
    <row r="330" spans="1:6" s="20" customFormat="1" ht="10.5" customHeight="1">
      <c r="A330" s="27" t="s">
        <v>420</v>
      </c>
      <c r="B330" s="70" t="s">
        <v>442</v>
      </c>
      <c r="C330" s="28" t="s">
        <v>39</v>
      </c>
      <c r="D330" s="87">
        <v>60000</v>
      </c>
      <c r="E330" s="87"/>
      <c r="F330" s="92">
        <f t="shared" si="8"/>
        <v>60000</v>
      </c>
    </row>
    <row r="331" spans="1:6" s="20" customFormat="1" ht="13.5" customHeight="1">
      <c r="A331" s="27" t="s">
        <v>421</v>
      </c>
      <c r="B331" s="70" t="s">
        <v>442</v>
      </c>
      <c r="C331" s="28" t="s">
        <v>40</v>
      </c>
      <c r="D331" s="87">
        <v>10000</v>
      </c>
      <c r="E331" s="87"/>
      <c r="F331" s="92">
        <f t="shared" si="8"/>
        <v>10000</v>
      </c>
    </row>
    <row r="332" spans="1:6" ht="15.75" customHeight="1" hidden="1">
      <c r="A332" s="27" t="s">
        <v>416</v>
      </c>
      <c r="B332" s="70" t="s">
        <v>442</v>
      </c>
      <c r="C332" s="28" t="s">
        <v>293</v>
      </c>
      <c r="D332" s="87"/>
      <c r="E332" s="87"/>
      <c r="F332" s="92">
        <f t="shared" si="8"/>
        <v>0</v>
      </c>
    </row>
    <row r="333" spans="1:6" ht="20.25" customHeight="1" hidden="1">
      <c r="A333" s="29" t="s">
        <v>417</v>
      </c>
      <c r="B333" s="69" t="s">
        <v>442</v>
      </c>
      <c r="C333" s="30" t="s">
        <v>294</v>
      </c>
      <c r="D333" s="92">
        <f>SUM(D334:D334)</f>
        <v>0</v>
      </c>
      <c r="E333" s="92">
        <f>SUM(E334:E334)</f>
        <v>0</v>
      </c>
      <c r="F333" s="92">
        <f t="shared" si="8"/>
        <v>0</v>
      </c>
    </row>
    <row r="334" spans="1:6" ht="12" customHeight="1" hidden="1">
      <c r="A334" s="27" t="s">
        <v>418</v>
      </c>
      <c r="B334" s="70" t="s">
        <v>442</v>
      </c>
      <c r="C334" s="28" t="s">
        <v>295</v>
      </c>
      <c r="D334" s="87"/>
      <c r="E334" s="87"/>
      <c r="F334" s="92">
        <f t="shared" si="8"/>
        <v>0</v>
      </c>
    </row>
    <row r="335" spans="1:6" ht="21" customHeight="1" hidden="1">
      <c r="A335" s="27" t="s">
        <v>397</v>
      </c>
      <c r="B335" s="70" t="s">
        <v>442</v>
      </c>
      <c r="C335" s="28" t="s">
        <v>503</v>
      </c>
      <c r="D335" s="87"/>
      <c r="E335" s="87"/>
      <c r="F335" s="92">
        <f t="shared" si="8"/>
        <v>0</v>
      </c>
    </row>
    <row r="336" spans="1:6" s="20" customFormat="1" ht="12.75" customHeight="1" hidden="1">
      <c r="A336" s="29" t="s">
        <v>419</v>
      </c>
      <c r="B336" s="69" t="s">
        <v>442</v>
      </c>
      <c r="C336" s="30" t="s">
        <v>296</v>
      </c>
      <c r="D336" s="92">
        <f>SUM(D337:D338)</f>
        <v>0</v>
      </c>
      <c r="E336" s="92">
        <f>SUM(E337:E338)</f>
        <v>0</v>
      </c>
      <c r="F336" s="92">
        <f aca="true" t="shared" si="11" ref="F336:F433">D336-E336</f>
        <v>0</v>
      </c>
    </row>
    <row r="337" spans="1:6" s="20" customFormat="1" ht="14.25" customHeight="1" hidden="1">
      <c r="A337" s="27" t="s">
        <v>420</v>
      </c>
      <c r="B337" s="70" t="s">
        <v>442</v>
      </c>
      <c r="C337" s="28" t="s">
        <v>297</v>
      </c>
      <c r="D337" s="87"/>
      <c r="E337" s="87"/>
      <c r="F337" s="92">
        <f t="shared" si="11"/>
        <v>0</v>
      </c>
    </row>
    <row r="338" spans="1:6" ht="17.25" customHeight="1" hidden="1" thickBot="1">
      <c r="A338" s="106" t="s">
        <v>421</v>
      </c>
      <c r="B338" s="107" t="s">
        <v>442</v>
      </c>
      <c r="C338" s="81" t="s">
        <v>298</v>
      </c>
      <c r="D338" s="97"/>
      <c r="E338" s="97"/>
      <c r="F338" s="98">
        <f t="shared" si="11"/>
        <v>0</v>
      </c>
    </row>
    <row r="339" spans="1:8" ht="25.5" customHeight="1">
      <c r="A339" s="108" t="s">
        <v>253</v>
      </c>
      <c r="B339" s="109" t="s">
        <v>442</v>
      </c>
      <c r="C339" s="75" t="s">
        <v>252</v>
      </c>
      <c r="D339" s="99">
        <f>D340+D347</f>
        <v>459640</v>
      </c>
      <c r="E339" s="99">
        <f>E340+E347</f>
        <v>0</v>
      </c>
      <c r="F339" s="100">
        <f t="shared" si="11"/>
        <v>459640</v>
      </c>
      <c r="H339" s="102"/>
    </row>
    <row r="340" spans="1:6" ht="14.25" customHeight="1">
      <c r="A340" s="29" t="s">
        <v>408</v>
      </c>
      <c r="B340" s="69" t="s">
        <v>442</v>
      </c>
      <c r="C340" s="30" t="s">
        <v>671</v>
      </c>
      <c r="D340" s="92">
        <f>D341+D344+D346</f>
        <v>454640</v>
      </c>
      <c r="E340" s="92">
        <f>E341+E344+E346</f>
        <v>0</v>
      </c>
      <c r="F340" s="92">
        <f t="shared" si="11"/>
        <v>454640</v>
      </c>
    </row>
    <row r="341" spans="1:6" ht="21.75" customHeight="1">
      <c r="A341" s="29" t="s">
        <v>409</v>
      </c>
      <c r="B341" s="69" t="s">
        <v>442</v>
      </c>
      <c r="C341" s="30" t="s">
        <v>672</v>
      </c>
      <c r="D341" s="92">
        <f>D342+D343</f>
        <v>314640</v>
      </c>
      <c r="E341" s="92">
        <f>E342+E343</f>
        <v>0</v>
      </c>
      <c r="F341" s="92">
        <f t="shared" si="11"/>
        <v>314640</v>
      </c>
    </row>
    <row r="342" spans="1:6" ht="12.75" customHeight="1">
      <c r="A342" s="29" t="s">
        <v>303</v>
      </c>
      <c r="B342" s="69" t="s">
        <v>442</v>
      </c>
      <c r="C342" s="30" t="s">
        <v>673</v>
      </c>
      <c r="D342" s="92">
        <f>D353</f>
        <v>241600</v>
      </c>
      <c r="E342" s="92">
        <f>E353</f>
        <v>0</v>
      </c>
      <c r="F342" s="92">
        <f t="shared" si="11"/>
        <v>241600</v>
      </c>
    </row>
    <row r="343" spans="1:6" ht="12.75" customHeight="1">
      <c r="A343" s="29" t="s">
        <v>398</v>
      </c>
      <c r="B343" s="69" t="s">
        <v>442</v>
      </c>
      <c r="C343" s="30" t="s">
        <v>674</v>
      </c>
      <c r="D343" s="92">
        <f>D355</f>
        <v>73040</v>
      </c>
      <c r="E343" s="92">
        <f>E355</f>
        <v>0</v>
      </c>
      <c r="F343" s="92">
        <f t="shared" si="11"/>
        <v>73040</v>
      </c>
    </row>
    <row r="344" spans="1:6" ht="12.75" customHeight="1">
      <c r="A344" s="29" t="s">
        <v>411</v>
      </c>
      <c r="B344" s="69" t="s">
        <v>442</v>
      </c>
      <c r="C344" s="30" t="s">
        <v>675</v>
      </c>
      <c r="D344" s="92">
        <f>D345</f>
        <v>60000</v>
      </c>
      <c r="E344" s="92">
        <f>E345</f>
        <v>0</v>
      </c>
      <c r="F344" s="92">
        <f t="shared" si="11"/>
        <v>60000</v>
      </c>
    </row>
    <row r="345" spans="1:6" ht="12" customHeight="1">
      <c r="A345" s="29" t="s">
        <v>416</v>
      </c>
      <c r="B345" s="69" t="s">
        <v>442</v>
      </c>
      <c r="C345" s="30" t="s">
        <v>676</v>
      </c>
      <c r="D345" s="92">
        <f>D358</f>
        <v>60000</v>
      </c>
      <c r="E345" s="92">
        <f>E358</f>
        <v>0</v>
      </c>
      <c r="F345" s="92">
        <f t="shared" si="11"/>
        <v>60000</v>
      </c>
    </row>
    <row r="346" spans="1:6" ht="18.75" customHeight="1">
      <c r="A346" s="29" t="s">
        <v>60</v>
      </c>
      <c r="B346" s="69" t="s">
        <v>442</v>
      </c>
      <c r="C346" s="30" t="s">
        <v>61</v>
      </c>
      <c r="D346" s="92">
        <f>D359</f>
        <v>80000</v>
      </c>
      <c r="E346" s="92"/>
      <c r="F346" s="92"/>
    </row>
    <row r="347" spans="1:6" ht="15.75" customHeight="1">
      <c r="A347" s="29" t="s">
        <v>419</v>
      </c>
      <c r="B347" s="69" t="s">
        <v>442</v>
      </c>
      <c r="C347" s="30" t="s">
        <v>677</v>
      </c>
      <c r="D347" s="92">
        <f>D348+D349</f>
        <v>5000</v>
      </c>
      <c r="E347" s="92">
        <f>E348+E349</f>
        <v>0</v>
      </c>
      <c r="F347" s="92">
        <f t="shared" si="11"/>
        <v>5000</v>
      </c>
    </row>
    <row r="348" spans="1:6" ht="14.25" customHeight="1">
      <c r="A348" s="29" t="s">
        <v>420</v>
      </c>
      <c r="B348" s="69" t="s">
        <v>442</v>
      </c>
      <c r="C348" s="30" t="s">
        <v>678</v>
      </c>
      <c r="D348" s="92">
        <f>D364</f>
        <v>0</v>
      </c>
      <c r="E348" s="92">
        <f>E367</f>
        <v>0</v>
      </c>
      <c r="F348" s="92">
        <f t="shared" si="11"/>
        <v>0</v>
      </c>
    </row>
    <row r="349" spans="1:6" ht="13.5" customHeight="1">
      <c r="A349" s="29" t="s">
        <v>421</v>
      </c>
      <c r="B349" s="69" t="s">
        <v>442</v>
      </c>
      <c r="C349" s="30" t="s">
        <v>679</v>
      </c>
      <c r="D349" s="92">
        <f>D365</f>
        <v>5000</v>
      </c>
      <c r="E349" s="92">
        <f>E368+E375</f>
        <v>0</v>
      </c>
      <c r="F349" s="92">
        <f t="shared" si="11"/>
        <v>5000</v>
      </c>
    </row>
    <row r="350" spans="1:6" ht="17.25" customHeight="1">
      <c r="A350" s="34" t="s">
        <v>664</v>
      </c>
      <c r="B350" s="71" t="s">
        <v>442</v>
      </c>
      <c r="C350" s="23" t="s">
        <v>43</v>
      </c>
      <c r="D350" s="96">
        <f>D351</f>
        <v>314640</v>
      </c>
      <c r="E350" s="96">
        <f>E351</f>
        <v>0</v>
      </c>
      <c r="F350" s="92">
        <f t="shared" si="11"/>
        <v>314640</v>
      </c>
    </row>
    <row r="351" spans="1:6" ht="14.25" customHeight="1">
      <c r="A351" s="139" t="s">
        <v>408</v>
      </c>
      <c r="B351" s="148" t="s">
        <v>442</v>
      </c>
      <c r="C351" s="149" t="s">
        <v>44</v>
      </c>
      <c r="D351" s="92">
        <f>D352</f>
        <v>314640</v>
      </c>
      <c r="E351" s="92">
        <f>E352</f>
        <v>0</v>
      </c>
      <c r="F351" s="92">
        <f aca="true" t="shared" si="12" ref="F351:F369">D351-E351</f>
        <v>314640</v>
      </c>
    </row>
    <row r="352" spans="1:6" ht="21" customHeight="1">
      <c r="A352" s="139" t="s">
        <v>409</v>
      </c>
      <c r="B352" s="148" t="s">
        <v>442</v>
      </c>
      <c r="C352" s="149" t="s">
        <v>45</v>
      </c>
      <c r="D352" s="92">
        <f>SUM(D353:D355)</f>
        <v>314640</v>
      </c>
      <c r="E352" s="92">
        <f>SUM(E353:E355)</f>
        <v>0</v>
      </c>
      <c r="F352" s="92">
        <f t="shared" si="12"/>
        <v>314640</v>
      </c>
    </row>
    <row r="353" spans="1:6" ht="14.25" customHeight="1">
      <c r="A353" s="27" t="s">
        <v>303</v>
      </c>
      <c r="B353" s="70" t="s">
        <v>442</v>
      </c>
      <c r="C353" s="28" t="s">
        <v>46</v>
      </c>
      <c r="D353" s="87">
        <v>241600</v>
      </c>
      <c r="E353" s="87"/>
      <c r="F353" s="92">
        <f t="shared" si="12"/>
        <v>241600</v>
      </c>
    </row>
    <row r="354" spans="1:6" ht="0.75" customHeight="1" hidden="1">
      <c r="A354" s="27" t="s">
        <v>410</v>
      </c>
      <c r="B354" s="70" t="s">
        <v>442</v>
      </c>
      <c r="C354" s="28" t="s">
        <v>499</v>
      </c>
      <c r="D354" s="87">
        <v>0</v>
      </c>
      <c r="E354" s="87"/>
      <c r="F354" s="92">
        <f t="shared" si="12"/>
        <v>0</v>
      </c>
    </row>
    <row r="355" spans="1:6" ht="12.75" customHeight="1">
      <c r="A355" s="27" t="s">
        <v>398</v>
      </c>
      <c r="B355" s="70" t="s">
        <v>442</v>
      </c>
      <c r="C355" s="28" t="s">
        <v>47</v>
      </c>
      <c r="D355" s="87">
        <v>73040</v>
      </c>
      <c r="E355" s="87"/>
      <c r="F355" s="92">
        <f t="shared" si="12"/>
        <v>73040</v>
      </c>
    </row>
    <row r="356" spans="1:6" ht="13.5" customHeight="1">
      <c r="A356" s="139" t="s">
        <v>752</v>
      </c>
      <c r="B356" s="148" t="s">
        <v>442</v>
      </c>
      <c r="C356" s="149" t="s">
        <v>751</v>
      </c>
      <c r="D356" s="92">
        <f>D357+D359+D363</f>
        <v>145000</v>
      </c>
      <c r="E356" s="92">
        <f>E357+E359+E363</f>
        <v>0</v>
      </c>
      <c r="F356" s="92">
        <f t="shared" si="12"/>
        <v>145000</v>
      </c>
    </row>
    <row r="357" spans="1:6" ht="12.75" customHeight="1">
      <c r="A357" s="27" t="s">
        <v>408</v>
      </c>
      <c r="B357" s="70" t="s">
        <v>442</v>
      </c>
      <c r="C357" s="28" t="s">
        <v>753</v>
      </c>
      <c r="D357" s="87">
        <f>D358</f>
        <v>60000</v>
      </c>
      <c r="E357" s="87"/>
      <c r="F357" s="92">
        <f t="shared" si="12"/>
        <v>60000</v>
      </c>
    </row>
    <row r="358" spans="1:6" ht="14.25" customHeight="1">
      <c r="A358" s="27" t="s">
        <v>416</v>
      </c>
      <c r="B358" s="70" t="s">
        <v>442</v>
      </c>
      <c r="C358" s="28" t="s">
        <v>754</v>
      </c>
      <c r="D358" s="87">
        <f>D368+D373</f>
        <v>60000</v>
      </c>
      <c r="E358" s="87"/>
      <c r="F358" s="92">
        <f t="shared" si="12"/>
        <v>60000</v>
      </c>
    </row>
    <row r="359" spans="1:6" ht="10.5" customHeight="1">
      <c r="A359" s="27" t="s">
        <v>51</v>
      </c>
      <c r="B359" s="70" t="s">
        <v>442</v>
      </c>
      <c r="C359" s="28" t="s">
        <v>56</v>
      </c>
      <c r="D359" s="87">
        <f>D369</f>
        <v>80000</v>
      </c>
      <c r="E359" s="87">
        <v>0</v>
      </c>
      <c r="F359" s="92">
        <f t="shared" si="12"/>
        <v>80000</v>
      </c>
    </row>
    <row r="360" spans="1:6" ht="0.75" customHeight="1">
      <c r="A360" s="27" t="s">
        <v>414</v>
      </c>
      <c r="B360" s="70" t="s">
        <v>442</v>
      </c>
      <c r="C360" s="28" t="s">
        <v>500</v>
      </c>
      <c r="D360" s="87"/>
      <c r="E360" s="87"/>
      <c r="F360" s="92">
        <f t="shared" si="12"/>
        <v>0</v>
      </c>
    </row>
    <row r="361" spans="1:6" ht="13.5" customHeight="1" hidden="1">
      <c r="A361" s="27" t="s">
        <v>415</v>
      </c>
      <c r="B361" s="70" t="s">
        <v>442</v>
      </c>
      <c r="C361" s="28" t="s">
        <v>501</v>
      </c>
      <c r="D361" s="87">
        <v>0</v>
      </c>
      <c r="E361" s="87"/>
      <c r="F361" s="92">
        <f t="shared" si="12"/>
        <v>0</v>
      </c>
    </row>
    <row r="362" spans="1:6" ht="12.75" customHeight="1" hidden="1">
      <c r="A362" s="27" t="s">
        <v>416</v>
      </c>
      <c r="B362" s="70" t="s">
        <v>442</v>
      </c>
      <c r="C362" s="28" t="s">
        <v>502</v>
      </c>
      <c r="D362" s="87">
        <v>0</v>
      </c>
      <c r="E362" s="87"/>
      <c r="F362" s="92">
        <f t="shared" si="12"/>
        <v>0</v>
      </c>
    </row>
    <row r="363" spans="1:6" ht="12.75" customHeight="1">
      <c r="A363" s="29" t="s">
        <v>419</v>
      </c>
      <c r="B363" s="69" t="s">
        <v>442</v>
      </c>
      <c r="C363" s="30" t="s">
        <v>57</v>
      </c>
      <c r="D363" s="92">
        <f>D365</f>
        <v>5000</v>
      </c>
      <c r="E363" s="92">
        <f>E365</f>
        <v>0</v>
      </c>
      <c r="F363" s="92">
        <f t="shared" si="12"/>
        <v>5000</v>
      </c>
    </row>
    <row r="364" spans="1:6" ht="14.25" customHeight="1">
      <c r="A364" s="113" t="s">
        <v>420</v>
      </c>
      <c r="B364" s="70" t="s">
        <v>442</v>
      </c>
      <c r="C364" s="28" t="s">
        <v>58</v>
      </c>
      <c r="D364" s="87"/>
      <c r="E364" s="87"/>
      <c r="F364" s="92">
        <f t="shared" si="12"/>
        <v>0</v>
      </c>
    </row>
    <row r="365" spans="1:6" ht="12" customHeight="1">
      <c r="A365" s="113" t="s">
        <v>421</v>
      </c>
      <c r="B365" s="70" t="s">
        <v>442</v>
      </c>
      <c r="C365" s="28" t="s">
        <v>59</v>
      </c>
      <c r="D365" s="87">
        <f>D375</f>
        <v>5000</v>
      </c>
      <c r="E365" s="87">
        <f>E375</f>
        <v>0</v>
      </c>
      <c r="F365" s="92">
        <f t="shared" si="12"/>
        <v>5000</v>
      </c>
    </row>
    <row r="366" spans="1:6" ht="25.5" customHeight="1">
      <c r="A366" s="29" t="s">
        <v>755</v>
      </c>
      <c r="B366" s="69" t="s">
        <v>442</v>
      </c>
      <c r="C366" s="30" t="s">
        <v>48</v>
      </c>
      <c r="D366" s="92">
        <f>D367+D369</f>
        <v>95000</v>
      </c>
      <c r="E366" s="92">
        <f>E367+E369</f>
        <v>0</v>
      </c>
      <c r="F366" s="92">
        <f t="shared" si="12"/>
        <v>95000</v>
      </c>
    </row>
    <row r="367" spans="1:6" ht="12.75" customHeight="1">
      <c r="A367" s="27" t="s">
        <v>408</v>
      </c>
      <c r="B367" s="70" t="s">
        <v>442</v>
      </c>
      <c r="C367" s="28" t="s">
        <v>49</v>
      </c>
      <c r="D367" s="87">
        <f>D368</f>
        <v>15000</v>
      </c>
      <c r="E367" s="87"/>
      <c r="F367" s="92">
        <f t="shared" si="12"/>
        <v>15000</v>
      </c>
    </row>
    <row r="368" spans="1:6" s="31" customFormat="1" ht="14.25" customHeight="1">
      <c r="A368" s="27" t="s">
        <v>416</v>
      </c>
      <c r="B368" s="70" t="s">
        <v>442</v>
      </c>
      <c r="C368" s="28" t="s">
        <v>50</v>
      </c>
      <c r="D368" s="87">
        <v>15000</v>
      </c>
      <c r="E368" s="87"/>
      <c r="F368" s="92">
        <f t="shared" si="12"/>
        <v>15000</v>
      </c>
    </row>
    <row r="369" spans="1:6" s="31" customFormat="1" ht="14.25" customHeight="1">
      <c r="A369" s="27" t="s">
        <v>51</v>
      </c>
      <c r="B369" s="70" t="s">
        <v>442</v>
      </c>
      <c r="C369" s="161" t="s">
        <v>52</v>
      </c>
      <c r="D369" s="87">
        <v>80000</v>
      </c>
      <c r="E369" s="87"/>
      <c r="F369" s="92">
        <f t="shared" si="12"/>
        <v>80000</v>
      </c>
    </row>
    <row r="370" spans="1:6" s="20" customFormat="1" ht="38.25" customHeight="1">
      <c r="A370" s="29" t="s">
        <v>760</v>
      </c>
      <c r="B370" s="30" t="s">
        <v>442</v>
      </c>
      <c r="C370" s="114" t="s">
        <v>53</v>
      </c>
      <c r="D370" s="92">
        <f>D371+D374</f>
        <v>50000</v>
      </c>
      <c r="E370" s="92">
        <f>E371+E374</f>
        <v>0</v>
      </c>
      <c r="F370" s="92">
        <f t="shared" si="11"/>
        <v>50000</v>
      </c>
    </row>
    <row r="371" spans="1:6" s="20" customFormat="1" ht="15" customHeight="1">
      <c r="A371" s="27" t="s">
        <v>408</v>
      </c>
      <c r="B371" s="70" t="s">
        <v>442</v>
      </c>
      <c r="C371" s="28" t="s">
        <v>54</v>
      </c>
      <c r="D371" s="87">
        <f>D372</f>
        <v>45000</v>
      </c>
      <c r="E371" s="87">
        <f>E372</f>
        <v>0</v>
      </c>
      <c r="F371" s="92">
        <f t="shared" si="11"/>
        <v>45000</v>
      </c>
    </row>
    <row r="372" spans="1:6" s="20" customFormat="1" ht="15.75" customHeight="1">
      <c r="A372" s="27" t="s">
        <v>416</v>
      </c>
      <c r="B372" s="70" t="s">
        <v>442</v>
      </c>
      <c r="C372" s="28" t="s">
        <v>54</v>
      </c>
      <c r="D372" s="87">
        <f>D373</f>
        <v>45000</v>
      </c>
      <c r="E372" s="87">
        <f>E373</f>
        <v>0</v>
      </c>
      <c r="F372" s="92">
        <f t="shared" si="11"/>
        <v>45000</v>
      </c>
    </row>
    <row r="373" spans="1:6" s="20" customFormat="1" ht="14.25" customHeight="1">
      <c r="A373" s="27" t="s">
        <v>416</v>
      </c>
      <c r="B373" s="70" t="s">
        <v>442</v>
      </c>
      <c r="C373" s="28" t="s">
        <v>55</v>
      </c>
      <c r="D373" s="87">
        <v>45000</v>
      </c>
      <c r="E373" s="87"/>
      <c r="F373" s="92">
        <f t="shared" si="11"/>
        <v>45000</v>
      </c>
    </row>
    <row r="374" spans="1:6" s="20" customFormat="1" ht="13.5" customHeight="1">
      <c r="A374" s="29" t="s">
        <v>419</v>
      </c>
      <c r="B374" s="69" t="s">
        <v>442</v>
      </c>
      <c r="C374" s="30" t="s">
        <v>740</v>
      </c>
      <c r="D374" s="87">
        <f>D375</f>
        <v>5000</v>
      </c>
      <c r="E374" s="87">
        <f>E375</f>
        <v>0</v>
      </c>
      <c r="F374" s="92">
        <f t="shared" si="11"/>
        <v>5000</v>
      </c>
    </row>
    <row r="375" spans="1:6" s="20" customFormat="1" ht="16.5" customHeight="1">
      <c r="A375" s="113" t="s">
        <v>421</v>
      </c>
      <c r="B375" s="124" t="s">
        <v>442</v>
      </c>
      <c r="C375" s="28" t="s">
        <v>739</v>
      </c>
      <c r="D375" s="87">
        <v>5000</v>
      </c>
      <c r="E375" s="87"/>
      <c r="F375" s="92">
        <f t="shared" si="11"/>
        <v>5000</v>
      </c>
    </row>
    <row r="376" spans="1:10" s="20" customFormat="1" ht="12.75">
      <c r="A376" s="45" t="s">
        <v>256</v>
      </c>
      <c r="B376" s="42" t="s">
        <v>442</v>
      </c>
      <c r="C376" s="73" t="s">
        <v>258</v>
      </c>
      <c r="D376" s="94">
        <f>D377+D385</f>
        <v>5430000</v>
      </c>
      <c r="E376" s="94">
        <f>E377+E385</f>
        <v>0</v>
      </c>
      <c r="F376" s="92">
        <f t="shared" si="11"/>
        <v>5430000</v>
      </c>
      <c r="H376" s="159"/>
      <c r="J376" s="159"/>
    </row>
    <row r="377" spans="1:6" s="20" customFormat="1" ht="15.75" customHeight="1">
      <c r="A377" s="29" t="s">
        <v>408</v>
      </c>
      <c r="B377" s="69" t="s">
        <v>442</v>
      </c>
      <c r="C377" s="30" t="s">
        <v>257</v>
      </c>
      <c r="D377" s="92">
        <f>D378+D381+D384</f>
        <v>5430000</v>
      </c>
      <c r="E377" s="92">
        <f>E378+E381+E384</f>
        <v>0</v>
      </c>
      <c r="F377" s="92">
        <f t="shared" si="11"/>
        <v>5430000</v>
      </c>
    </row>
    <row r="378" spans="1:6" s="20" customFormat="1" ht="15.75" customHeight="1">
      <c r="A378" s="29" t="s">
        <v>411</v>
      </c>
      <c r="B378" s="69" t="s">
        <v>442</v>
      </c>
      <c r="C378" s="30" t="s">
        <v>259</v>
      </c>
      <c r="D378" s="92">
        <f>D379+D380</f>
        <v>5265000</v>
      </c>
      <c r="E378" s="92">
        <f>E379+E380</f>
        <v>0</v>
      </c>
      <c r="F378" s="92">
        <f t="shared" si="11"/>
        <v>5265000</v>
      </c>
    </row>
    <row r="379" spans="1:6" s="20" customFormat="1" ht="12.75" customHeight="1">
      <c r="A379" s="29" t="s">
        <v>415</v>
      </c>
      <c r="B379" s="69" t="s">
        <v>442</v>
      </c>
      <c r="C379" s="30" t="s">
        <v>260</v>
      </c>
      <c r="D379" s="92">
        <f>D409+D412</f>
        <v>5000000</v>
      </c>
      <c r="E379" s="92">
        <f>E409+E412</f>
        <v>0</v>
      </c>
      <c r="F379" s="92">
        <f t="shared" si="11"/>
        <v>5000000</v>
      </c>
    </row>
    <row r="380" spans="1:6" s="20" customFormat="1" ht="12.75">
      <c r="A380" s="29" t="s">
        <v>416</v>
      </c>
      <c r="B380" s="69" t="s">
        <v>442</v>
      </c>
      <c r="C380" s="30" t="s">
        <v>261</v>
      </c>
      <c r="D380" s="92">
        <f>D427+D390+D392</f>
        <v>265000</v>
      </c>
      <c r="E380" s="92">
        <f>E427+E390+E392</f>
        <v>0</v>
      </c>
      <c r="F380" s="92">
        <f t="shared" si="11"/>
        <v>265000</v>
      </c>
    </row>
    <row r="381" spans="1:6" s="20" customFormat="1" ht="22.5">
      <c r="A381" s="29" t="s">
        <v>254</v>
      </c>
      <c r="B381" s="69" t="s">
        <v>442</v>
      </c>
      <c r="C381" s="30" t="s">
        <v>262</v>
      </c>
      <c r="D381" s="92">
        <f>D382+D383</f>
        <v>155000</v>
      </c>
      <c r="E381" s="92">
        <f>E382+E383</f>
        <v>0</v>
      </c>
      <c r="F381" s="92">
        <f t="shared" si="11"/>
        <v>155000</v>
      </c>
    </row>
    <row r="382" spans="1:6" s="20" customFormat="1" ht="21.75" customHeight="1">
      <c r="A382" s="29" t="s">
        <v>255</v>
      </c>
      <c r="B382" s="69" t="s">
        <v>442</v>
      </c>
      <c r="C382" s="30" t="s">
        <v>263</v>
      </c>
      <c r="D382" s="92">
        <f>D399</f>
        <v>150000</v>
      </c>
      <c r="E382" s="92">
        <f>E399</f>
        <v>0</v>
      </c>
      <c r="F382" s="92">
        <f t="shared" si="11"/>
        <v>150000</v>
      </c>
    </row>
    <row r="383" spans="1:6" s="20" customFormat="1" ht="21.75" customHeight="1">
      <c r="A383" s="29" t="s">
        <v>633</v>
      </c>
      <c r="B383" s="69"/>
      <c r="C383" s="30" t="s">
        <v>100</v>
      </c>
      <c r="D383" s="92">
        <f>D428</f>
        <v>5000</v>
      </c>
      <c r="E383" s="92">
        <f>E428</f>
        <v>0</v>
      </c>
      <c r="F383" s="92">
        <f t="shared" si="11"/>
        <v>5000</v>
      </c>
    </row>
    <row r="384" spans="1:6" s="20" customFormat="1" ht="14.25" customHeight="1">
      <c r="A384" s="29" t="s">
        <v>397</v>
      </c>
      <c r="B384" s="69" t="s">
        <v>442</v>
      </c>
      <c r="C384" s="30" t="s">
        <v>271</v>
      </c>
      <c r="D384" s="92">
        <f>D429+D391</f>
        <v>10000</v>
      </c>
      <c r="E384" s="92">
        <f>E429</f>
        <v>0</v>
      </c>
      <c r="F384" s="92">
        <f t="shared" si="11"/>
        <v>10000</v>
      </c>
    </row>
    <row r="385" spans="1:6" s="20" customFormat="1" ht="14.25" customHeight="1">
      <c r="A385" s="29" t="s">
        <v>419</v>
      </c>
      <c r="B385" s="30" t="s">
        <v>442</v>
      </c>
      <c r="C385" s="30" t="s">
        <v>825</v>
      </c>
      <c r="D385" s="92">
        <f>D386</f>
        <v>0</v>
      </c>
      <c r="E385" s="92">
        <f>E386</f>
        <v>0</v>
      </c>
      <c r="F385" s="92">
        <f>D385-E385</f>
        <v>0</v>
      </c>
    </row>
    <row r="386" spans="1:6" s="20" customFormat="1" ht="14.25" customHeight="1">
      <c r="A386" s="29" t="s">
        <v>826</v>
      </c>
      <c r="B386" s="30" t="s">
        <v>442</v>
      </c>
      <c r="C386" s="30" t="s">
        <v>824</v>
      </c>
      <c r="D386" s="92">
        <f>D414</f>
        <v>0</v>
      </c>
      <c r="E386" s="92">
        <f>E414</f>
        <v>0</v>
      </c>
      <c r="F386" s="92">
        <f>D386-E386</f>
        <v>0</v>
      </c>
    </row>
    <row r="387" spans="1:6" s="20" customFormat="1" ht="24" customHeight="1">
      <c r="A387" s="53" t="s">
        <v>62</v>
      </c>
      <c r="B387" s="46" t="s">
        <v>442</v>
      </c>
      <c r="C387" s="25" t="s">
        <v>63</v>
      </c>
      <c r="D387" s="95">
        <f>D388+D391+D392</f>
        <v>15000</v>
      </c>
      <c r="E387" s="95">
        <f>E388+E391+E392</f>
        <v>0</v>
      </c>
      <c r="F387" s="92">
        <f t="shared" si="11"/>
        <v>15000</v>
      </c>
    </row>
    <row r="388" spans="1:6" s="20" customFormat="1" ht="14.25" customHeight="1">
      <c r="A388" s="27" t="s">
        <v>408</v>
      </c>
      <c r="B388" s="70" t="s">
        <v>442</v>
      </c>
      <c r="C388" s="28" t="s">
        <v>64</v>
      </c>
      <c r="D388" s="93">
        <f>D389</f>
        <v>3000</v>
      </c>
      <c r="E388" s="93">
        <f>E389</f>
        <v>0</v>
      </c>
      <c r="F388" s="93">
        <f t="shared" si="11"/>
        <v>3000</v>
      </c>
    </row>
    <row r="389" spans="1:6" s="20" customFormat="1" ht="14.25" customHeight="1">
      <c r="A389" s="27" t="s">
        <v>411</v>
      </c>
      <c r="B389" s="70" t="s">
        <v>442</v>
      </c>
      <c r="C389" s="28" t="s">
        <v>65</v>
      </c>
      <c r="D389" s="93">
        <f>D390</f>
        <v>3000</v>
      </c>
      <c r="E389" s="93">
        <f>E390</f>
        <v>0</v>
      </c>
      <c r="F389" s="93">
        <f t="shared" si="11"/>
        <v>3000</v>
      </c>
    </row>
    <row r="390" spans="1:6" s="20" customFormat="1" ht="14.25" customHeight="1">
      <c r="A390" s="27" t="s">
        <v>416</v>
      </c>
      <c r="B390" s="184" t="s">
        <v>442</v>
      </c>
      <c r="C390" s="186" t="s">
        <v>66</v>
      </c>
      <c r="D390" s="185">
        <v>3000</v>
      </c>
      <c r="E390" s="185">
        <v>0</v>
      </c>
      <c r="F390" s="93">
        <f t="shared" si="11"/>
        <v>3000</v>
      </c>
    </row>
    <row r="391" spans="1:6" s="20" customFormat="1" ht="14.25" customHeight="1">
      <c r="A391" s="213" t="s">
        <v>397</v>
      </c>
      <c r="B391" s="184" t="s">
        <v>442</v>
      </c>
      <c r="C391" s="186" t="s">
        <v>67</v>
      </c>
      <c r="D391" s="185">
        <v>5000</v>
      </c>
      <c r="E391" s="185"/>
      <c r="F391" s="93">
        <f t="shared" si="11"/>
        <v>5000</v>
      </c>
    </row>
    <row r="392" spans="1:6" s="20" customFormat="1" ht="14.25" customHeight="1">
      <c r="A392" s="27" t="s">
        <v>416</v>
      </c>
      <c r="B392" s="184" t="s">
        <v>442</v>
      </c>
      <c r="C392" s="186" t="s">
        <v>68</v>
      </c>
      <c r="D392" s="185">
        <v>7000</v>
      </c>
      <c r="E392" s="185"/>
      <c r="F392" s="93">
        <f t="shared" si="11"/>
        <v>7000</v>
      </c>
    </row>
    <row r="393" spans="1:6" s="20" customFormat="1" ht="12.75">
      <c r="A393" s="150" t="s">
        <v>443</v>
      </c>
      <c r="B393" s="71" t="s">
        <v>442</v>
      </c>
      <c r="C393" s="79" t="s">
        <v>69</v>
      </c>
      <c r="D393" s="96">
        <f>D394</f>
        <v>150000</v>
      </c>
      <c r="E393" s="96">
        <f>E394</f>
        <v>0</v>
      </c>
      <c r="F393" s="92">
        <f t="shared" si="11"/>
        <v>150000</v>
      </c>
    </row>
    <row r="394" spans="1:6" s="20" customFormat="1" ht="15.75" customHeight="1">
      <c r="A394" s="29" t="s">
        <v>408</v>
      </c>
      <c r="B394" s="69" t="s">
        <v>442</v>
      </c>
      <c r="C394" s="30" t="s">
        <v>70</v>
      </c>
      <c r="D394" s="92">
        <f>D395+D398</f>
        <v>150000</v>
      </c>
      <c r="E394" s="92">
        <f>E395+E398</f>
        <v>0</v>
      </c>
      <c r="F394" s="92">
        <f t="shared" si="11"/>
        <v>150000</v>
      </c>
    </row>
    <row r="395" spans="1:6" s="20" customFormat="1" ht="15" customHeight="1" hidden="1">
      <c r="A395" s="29" t="s">
        <v>411</v>
      </c>
      <c r="B395" s="69" t="s">
        <v>442</v>
      </c>
      <c r="C395" s="30" t="s">
        <v>267</v>
      </c>
      <c r="D395" s="92">
        <f>SUM(D396:D397)</f>
        <v>0</v>
      </c>
      <c r="E395" s="92">
        <f>SUM(E396:E397)</f>
        <v>0</v>
      </c>
      <c r="F395" s="92">
        <f t="shared" si="11"/>
        <v>0</v>
      </c>
    </row>
    <row r="396" spans="1:6" s="20" customFormat="1" ht="15" customHeight="1" hidden="1">
      <c r="A396" s="29" t="s">
        <v>415</v>
      </c>
      <c r="B396" s="69" t="s">
        <v>442</v>
      </c>
      <c r="C396" s="30" t="s">
        <v>265</v>
      </c>
      <c r="D396" s="87"/>
      <c r="E396" s="87"/>
      <c r="F396" s="92">
        <f t="shared" si="11"/>
        <v>0</v>
      </c>
    </row>
    <row r="397" spans="1:6" ht="17.25" customHeight="1" hidden="1">
      <c r="A397" s="29" t="s">
        <v>416</v>
      </c>
      <c r="B397" s="69" t="s">
        <v>442</v>
      </c>
      <c r="C397" s="30" t="s">
        <v>266</v>
      </c>
      <c r="D397" s="87"/>
      <c r="E397" s="87"/>
      <c r="F397" s="92">
        <f t="shared" si="11"/>
        <v>0</v>
      </c>
    </row>
    <row r="398" spans="1:6" ht="18.75" customHeight="1">
      <c r="A398" s="29" t="s">
        <v>254</v>
      </c>
      <c r="B398" s="69" t="s">
        <v>442</v>
      </c>
      <c r="C398" s="30" t="s">
        <v>71</v>
      </c>
      <c r="D398" s="92">
        <f>SUM(D399:D400)</f>
        <v>150000</v>
      </c>
      <c r="E398" s="92">
        <f>SUM(E399:E400)</f>
        <v>0</v>
      </c>
      <c r="F398" s="92">
        <f t="shared" si="11"/>
        <v>150000</v>
      </c>
    </row>
    <row r="399" spans="1:6" ht="21" customHeight="1">
      <c r="A399" s="27" t="s">
        <v>255</v>
      </c>
      <c r="B399" s="70" t="s">
        <v>442</v>
      </c>
      <c r="C399" s="28" t="s">
        <v>72</v>
      </c>
      <c r="D399" s="87">
        <v>150000</v>
      </c>
      <c r="E399" s="87">
        <v>0</v>
      </c>
      <c r="F399" s="92">
        <f t="shared" si="11"/>
        <v>150000</v>
      </c>
    </row>
    <row r="400" spans="1:6" ht="0.75" customHeight="1">
      <c r="A400" s="29" t="s">
        <v>264</v>
      </c>
      <c r="B400" s="69" t="s">
        <v>442</v>
      </c>
      <c r="C400" s="30" t="s">
        <v>268</v>
      </c>
      <c r="D400" s="87"/>
      <c r="E400" s="87"/>
      <c r="F400" s="92">
        <f t="shared" si="11"/>
        <v>0</v>
      </c>
    </row>
    <row r="401" spans="1:6" s="20" customFormat="1" ht="15" customHeight="1">
      <c r="A401" s="150" t="s">
        <v>665</v>
      </c>
      <c r="B401" s="71" t="s">
        <v>442</v>
      </c>
      <c r="C401" s="79" t="s">
        <v>801</v>
      </c>
      <c r="D401" s="96">
        <f>D406</f>
        <v>5000000</v>
      </c>
      <c r="E401" s="96">
        <f>E406</f>
        <v>0</v>
      </c>
      <c r="F401" s="92">
        <f aca="true" t="shared" si="13" ref="F401:F409">D401-E401</f>
        <v>5000000</v>
      </c>
    </row>
    <row r="402" spans="1:6" s="20" customFormat="1" ht="23.25" customHeight="1" hidden="1">
      <c r="A402" s="29" t="s">
        <v>408</v>
      </c>
      <c r="B402" s="69" t="s">
        <v>442</v>
      </c>
      <c r="C402" s="30" t="s">
        <v>666</v>
      </c>
      <c r="D402" s="92">
        <f>D403</f>
        <v>0</v>
      </c>
      <c r="E402" s="92">
        <f>E403</f>
        <v>0</v>
      </c>
      <c r="F402" s="92">
        <f t="shared" si="13"/>
        <v>0</v>
      </c>
    </row>
    <row r="403" spans="1:6" s="20" customFormat="1" ht="15" customHeight="1" hidden="1">
      <c r="A403" s="29" t="s">
        <v>411</v>
      </c>
      <c r="B403" s="69" t="s">
        <v>442</v>
      </c>
      <c r="C403" s="30" t="s">
        <v>667</v>
      </c>
      <c r="D403" s="92">
        <f>SUM(D404:D404)</f>
        <v>0</v>
      </c>
      <c r="E403" s="92">
        <f>SUM(E404:E404)</f>
        <v>0</v>
      </c>
      <c r="F403" s="92">
        <f t="shared" si="13"/>
        <v>0</v>
      </c>
    </row>
    <row r="404" spans="1:6" s="20" customFormat="1" ht="15" customHeight="1" hidden="1">
      <c r="A404" s="29" t="s">
        <v>415</v>
      </c>
      <c r="B404" s="69" t="s">
        <v>442</v>
      </c>
      <c r="C404" s="30" t="s">
        <v>668</v>
      </c>
      <c r="D404" s="87">
        <v>0</v>
      </c>
      <c r="E404" s="87">
        <v>0</v>
      </c>
      <c r="F404" s="92">
        <f t="shared" si="13"/>
        <v>0</v>
      </c>
    </row>
    <row r="405" spans="1:6" ht="24.75" customHeight="1" hidden="1">
      <c r="A405" s="37" t="s">
        <v>639</v>
      </c>
      <c r="B405" s="68" t="s">
        <v>442</v>
      </c>
      <c r="C405" s="80" t="s">
        <v>669</v>
      </c>
      <c r="D405" s="95">
        <f>D410+D415</f>
        <v>500000</v>
      </c>
      <c r="E405" s="95">
        <f>E410+E415</f>
        <v>0</v>
      </c>
      <c r="F405" s="92">
        <f t="shared" si="13"/>
        <v>500000</v>
      </c>
    </row>
    <row r="406" spans="1:6" ht="24.75" customHeight="1">
      <c r="A406" s="189" t="s">
        <v>73</v>
      </c>
      <c r="B406" s="184" t="s">
        <v>442</v>
      </c>
      <c r="C406" s="186" t="s">
        <v>74</v>
      </c>
      <c r="D406" s="187">
        <f>D407+D410</f>
        <v>5000000</v>
      </c>
      <c r="E406" s="187">
        <f>E407+E410</f>
        <v>0</v>
      </c>
      <c r="F406" s="92">
        <f t="shared" si="13"/>
        <v>5000000</v>
      </c>
    </row>
    <row r="407" spans="1:6" ht="47.25" customHeight="1">
      <c r="A407" s="214" t="s">
        <v>75</v>
      </c>
      <c r="B407" s="184" t="s">
        <v>442</v>
      </c>
      <c r="C407" s="186" t="s">
        <v>76</v>
      </c>
      <c r="D407" s="187">
        <f>D408</f>
        <v>4500000</v>
      </c>
      <c r="E407" s="187">
        <f>E408</f>
        <v>0</v>
      </c>
      <c r="F407" s="185">
        <f t="shared" si="13"/>
        <v>4500000</v>
      </c>
    </row>
    <row r="408" spans="1:6" ht="12.75">
      <c r="A408" s="27" t="s">
        <v>411</v>
      </c>
      <c r="B408" s="184" t="s">
        <v>442</v>
      </c>
      <c r="C408" s="186" t="s">
        <v>77</v>
      </c>
      <c r="D408" s="187">
        <f>D409</f>
        <v>4500000</v>
      </c>
      <c r="E408" s="187">
        <f>E409</f>
        <v>0</v>
      </c>
      <c r="F408" s="185">
        <f t="shared" si="13"/>
        <v>4500000</v>
      </c>
    </row>
    <row r="409" spans="1:6" ht="12.75">
      <c r="A409" s="27" t="s">
        <v>415</v>
      </c>
      <c r="B409" s="184" t="s">
        <v>442</v>
      </c>
      <c r="C409" s="186" t="s">
        <v>78</v>
      </c>
      <c r="D409" s="187">
        <v>4500000</v>
      </c>
      <c r="E409" s="187"/>
      <c r="F409" s="185">
        <f t="shared" si="13"/>
        <v>4500000</v>
      </c>
    </row>
    <row r="410" spans="1:6" ht="21" customHeight="1">
      <c r="A410" s="27" t="s">
        <v>80</v>
      </c>
      <c r="B410" s="70" t="s">
        <v>442</v>
      </c>
      <c r="C410" s="28" t="s">
        <v>79</v>
      </c>
      <c r="D410" s="93">
        <f>D411+D413</f>
        <v>500000</v>
      </c>
      <c r="E410" s="93">
        <f>E411+E413</f>
        <v>0</v>
      </c>
      <c r="F410" s="93">
        <f t="shared" si="11"/>
        <v>500000</v>
      </c>
    </row>
    <row r="411" spans="1:6" ht="12" customHeight="1">
      <c r="A411" s="27" t="s">
        <v>411</v>
      </c>
      <c r="B411" s="70" t="s">
        <v>442</v>
      </c>
      <c r="C411" s="28" t="s">
        <v>81</v>
      </c>
      <c r="D411" s="93">
        <f>D412</f>
        <v>500000</v>
      </c>
      <c r="E411" s="93">
        <f>E412</f>
        <v>0</v>
      </c>
      <c r="F411" s="93">
        <f t="shared" si="11"/>
        <v>500000</v>
      </c>
    </row>
    <row r="412" spans="1:6" ht="14.25" customHeight="1">
      <c r="A412" s="27" t="s">
        <v>415</v>
      </c>
      <c r="B412" s="70" t="s">
        <v>442</v>
      </c>
      <c r="C412" s="28" t="s">
        <v>82</v>
      </c>
      <c r="D412" s="93">
        <v>500000</v>
      </c>
      <c r="E412" s="93"/>
      <c r="F412" s="93">
        <f t="shared" si="11"/>
        <v>500000</v>
      </c>
    </row>
    <row r="413" spans="1:6" ht="13.5" customHeight="1" hidden="1">
      <c r="A413" s="27" t="s">
        <v>419</v>
      </c>
      <c r="B413" s="70" t="s">
        <v>442</v>
      </c>
      <c r="C413" s="28" t="s">
        <v>822</v>
      </c>
      <c r="D413" s="93">
        <f>D414</f>
        <v>0</v>
      </c>
      <c r="E413" s="93">
        <f>E414</f>
        <v>0</v>
      </c>
      <c r="F413" s="93">
        <f t="shared" si="11"/>
        <v>0</v>
      </c>
    </row>
    <row r="414" spans="1:6" s="20" customFormat="1" ht="22.5" customHeight="1" hidden="1">
      <c r="A414" s="27" t="s">
        <v>421</v>
      </c>
      <c r="B414" s="70" t="s">
        <v>744</v>
      </c>
      <c r="C414" s="28" t="s">
        <v>823</v>
      </c>
      <c r="D414" s="93"/>
      <c r="E414" s="93"/>
      <c r="F414" s="93">
        <f t="shared" si="11"/>
        <v>0</v>
      </c>
    </row>
    <row r="415" spans="1:6" s="20" customFormat="1" ht="0.75" customHeight="1">
      <c r="A415" s="29" t="s">
        <v>419</v>
      </c>
      <c r="B415" s="70" t="s">
        <v>761</v>
      </c>
      <c r="C415" s="28" t="s">
        <v>770</v>
      </c>
      <c r="D415" s="92">
        <f>D416</f>
        <v>0</v>
      </c>
      <c r="E415" s="92">
        <f>E416</f>
        <v>0</v>
      </c>
      <c r="F415" s="92">
        <f t="shared" si="11"/>
        <v>0</v>
      </c>
    </row>
    <row r="416" spans="1:6" s="20" customFormat="1" ht="13.5" customHeight="1" hidden="1">
      <c r="A416" s="29" t="s">
        <v>420</v>
      </c>
      <c r="B416" s="70" t="s">
        <v>762</v>
      </c>
      <c r="C416" s="28" t="s">
        <v>771</v>
      </c>
      <c r="D416" s="92">
        <f>D423</f>
        <v>0</v>
      </c>
      <c r="E416" s="92">
        <f>E423</f>
        <v>0</v>
      </c>
      <c r="F416" s="92">
        <f t="shared" si="11"/>
        <v>0</v>
      </c>
    </row>
    <row r="417" spans="1:6" s="20" customFormat="1" ht="10.5" customHeight="1" hidden="1">
      <c r="A417" s="35" t="s">
        <v>639</v>
      </c>
      <c r="B417" s="70" t="s">
        <v>763</v>
      </c>
      <c r="C417" s="28" t="s">
        <v>772</v>
      </c>
      <c r="D417" s="96">
        <f>D418+D422</f>
        <v>0</v>
      </c>
      <c r="E417" s="96">
        <f>E418+E422</f>
        <v>0</v>
      </c>
      <c r="F417" s="92">
        <f t="shared" si="11"/>
        <v>0</v>
      </c>
    </row>
    <row r="418" spans="1:6" s="20" customFormat="1" ht="9.75" customHeight="1" hidden="1">
      <c r="A418" s="29" t="s">
        <v>408</v>
      </c>
      <c r="B418" s="70" t="s">
        <v>764</v>
      </c>
      <c r="C418" s="28" t="s">
        <v>773</v>
      </c>
      <c r="D418" s="92">
        <f>D419</f>
        <v>0</v>
      </c>
      <c r="E418" s="92">
        <f>E419</f>
        <v>0</v>
      </c>
      <c r="F418" s="92">
        <f t="shared" si="11"/>
        <v>0</v>
      </c>
    </row>
    <row r="419" spans="1:6" s="20" customFormat="1" ht="12.75" customHeight="1" hidden="1">
      <c r="A419" s="29" t="s">
        <v>411</v>
      </c>
      <c r="B419" s="70" t="s">
        <v>765</v>
      </c>
      <c r="C419" s="28" t="s">
        <v>774</v>
      </c>
      <c r="D419" s="92">
        <f>SUM(D420:D421)</f>
        <v>0</v>
      </c>
      <c r="E419" s="92">
        <f>SUM(E420:E421)</f>
        <v>0</v>
      </c>
      <c r="F419" s="92">
        <f t="shared" si="11"/>
        <v>0</v>
      </c>
    </row>
    <row r="420" spans="1:6" s="20" customFormat="1" ht="12.75" customHeight="1" hidden="1">
      <c r="A420" s="29" t="s">
        <v>415</v>
      </c>
      <c r="B420" s="70" t="s">
        <v>766</v>
      </c>
      <c r="C420" s="28" t="s">
        <v>775</v>
      </c>
      <c r="D420" s="93">
        <v>0</v>
      </c>
      <c r="E420" s="93">
        <v>0</v>
      </c>
      <c r="F420" s="92">
        <f t="shared" si="11"/>
        <v>0</v>
      </c>
    </row>
    <row r="421" spans="1:6" s="20" customFormat="1" ht="12.75" customHeight="1" hidden="1">
      <c r="A421" s="29" t="s">
        <v>416</v>
      </c>
      <c r="B421" s="70" t="s">
        <v>767</v>
      </c>
      <c r="C421" s="28" t="s">
        <v>776</v>
      </c>
      <c r="D421" s="93">
        <v>0</v>
      </c>
      <c r="E421" s="93">
        <v>0</v>
      </c>
      <c r="F421" s="92">
        <f t="shared" si="11"/>
        <v>0</v>
      </c>
    </row>
    <row r="422" spans="1:6" s="20" customFormat="1" ht="11.25" customHeight="1" hidden="1">
      <c r="A422" s="29" t="s">
        <v>419</v>
      </c>
      <c r="B422" s="70" t="s">
        <v>768</v>
      </c>
      <c r="C422" s="28" t="s">
        <v>777</v>
      </c>
      <c r="D422" s="92">
        <f>SUM(D423)</f>
        <v>0</v>
      </c>
      <c r="E422" s="92">
        <f>SUM(E423)</f>
        <v>0</v>
      </c>
      <c r="F422" s="92">
        <f t="shared" si="11"/>
        <v>0</v>
      </c>
    </row>
    <row r="423" spans="1:6" s="20" customFormat="1" ht="12.75" customHeight="1" hidden="1">
      <c r="A423" s="27" t="s">
        <v>420</v>
      </c>
      <c r="B423" s="70" t="s">
        <v>769</v>
      </c>
      <c r="C423" s="28" t="s">
        <v>778</v>
      </c>
      <c r="D423" s="93">
        <v>0</v>
      </c>
      <c r="E423" s="93">
        <v>0</v>
      </c>
      <c r="F423" s="92">
        <f t="shared" si="11"/>
        <v>0</v>
      </c>
    </row>
    <row r="424" spans="1:6" s="20" customFormat="1" ht="23.25" customHeight="1">
      <c r="A424" s="33" t="s">
        <v>270</v>
      </c>
      <c r="B424" s="71" t="s">
        <v>442</v>
      </c>
      <c r="C424" s="79" t="s">
        <v>269</v>
      </c>
      <c r="D424" s="96">
        <f>D425</f>
        <v>265000</v>
      </c>
      <c r="E424" s="96">
        <f>E425</f>
        <v>0</v>
      </c>
      <c r="F424" s="92">
        <f>D424-E424</f>
        <v>265000</v>
      </c>
    </row>
    <row r="425" spans="1:6" s="20" customFormat="1" ht="13.5" customHeight="1">
      <c r="A425" s="29" t="s">
        <v>408</v>
      </c>
      <c r="B425" s="69" t="s">
        <v>442</v>
      </c>
      <c r="C425" s="30" t="s">
        <v>272</v>
      </c>
      <c r="D425" s="92">
        <f>D426+D429+D428</f>
        <v>265000</v>
      </c>
      <c r="E425" s="92">
        <f>E426+E429+E428</f>
        <v>0</v>
      </c>
      <c r="F425" s="92">
        <f>D425-E425</f>
        <v>265000</v>
      </c>
    </row>
    <row r="426" spans="1:6" s="20" customFormat="1" ht="13.5" customHeight="1">
      <c r="A426" s="29" t="s">
        <v>411</v>
      </c>
      <c r="B426" s="69" t="s">
        <v>442</v>
      </c>
      <c r="C426" s="30" t="s">
        <v>273</v>
      </c>
      <c r="D426" s="92">
        <f>SUM(D427:D427)</f>
        <v>255000</v>
      </c>
      <c r="E426" s="92">
        <f>SUM(E427:E427)</f>
        <v>0</v>
      </c>
      <c r="F426" s="92">
        <f>D426-E426</f>
        <v>255000</v>
      </c>
    </row>
    <row r="427" spans="1:6" s="20" customFormat="1" ht="12.75" customHeight="1">
      <c r="A427" s="29" t="s">
        <v>416</v>
      </c>
      <c r="B427" s="69" t="s">
        <v>442</v>
      </c>
      <c r="C427" s="30" t="s">
        <v>274</v>
      </c>
      <c r="D427" s="92">
        <f>D434+D438</f>
        <v>255000</v>
      </c>
      <c r="E427" s="92">
        <f>E434+E438</f>
        <v>0</v>
      </c>
      <c r="F427" s="92">
        <f>D427-E427</f>
        <v>255000</v>
      </c>
    </row>
    <row r="428" spans="1:6" s="20" customFormat="1" ht="12.75" customHeight="1">
      <c r="A428" s="29"/>
      <c r="B428" s="69"/>
      <c r="C428" s="30" t="s">
        <v>99</v>
      </c>
      <c r="D428" s="92">
        <f>D439</f>
        <v>5000</v>
      </c>
      <c r="E428" s="92"/>
      <c r="F428" s="92"/>
    </row>
    <row r="429" spans="1:6" s="20" customFormat="1" ht="11.25" customHeight="1">
      <c r="A429" s="29" t="s">
        <v>397</v>
      </c>
      <c r="B429" s="69" t="s">
        <v>442</v>
      </c>
      <c r="C429" s="30" t="s">
        <v>275</v>
      </c>
      <c r="D429" s="92">
        <f>D442</f>
        <v>5000</v>
      </c>
      <c r="E429" s="92">
        <f>E439</f>
        <v>0</v>
      </c>
      <c r="F429" s="92">
        <f>D429-E429</f>
        <v>5000</v>
      </c>
    </row>
    <row r="430" spans="1:6" s="20" customFormat="1" ht="21.75" customHeight="1">
      <c r="A430" s="215" t="s">
        <v>0</v>
      </c>
      <c r="B430" s="46" t="s">
        <v>442</v>
      </c>
      <c r="C430" s="25" t="s">
        <v>83</v>
      </c>
      <c r="D430" s="95">
        <f>D431</f>
        <v>250000</v>
      </c>
      <c r="E430" s="95">
        <f>E431</f>
        <v>0</v>
      </c>
      <c r="F430" s="92">
        <f t="shared" si="11"/>
        <v>250000</v>
      </c>
    </row>
    <row r="431" spans="1:6" s="20" customFormat="1" ht="12" customHeight="1">
      <c r="A431" s="27" t="s">
        <v>408</v>
      </c>
      <c r="B431" s="70" t="s">
        <v>442</v>
      </c>
      <c r="C431" s="28" t="s">
        <v>84</v>
      </c>
      <c r="D431" s="93">
        <f>D432</f>
        <v>250000</v>
      </c>
      <c r="E431" s="93">
        <f>E432</f>
        <v>0</v>
      </c>
      <c r="F431" s="93">
        <f t="shared" si="11"/>
        <v>250000</v>
      </c>
    </row>
    <row r="432" spans="1:6" s="20" customFormat="1" ht="12" customHeight="1">
      <c r="A432" s="27" t="s">
        <v>411</v>
      </c>
      <c r="B432" s="70" t="s">
        <v>442</v>
      </c>
      <c r="C432" s="28" t="s">
        <v>85</v>
      </c>
      <c r="D432" s="93">
        <f>SUM(D433:D434)</f>
        <v>250000</v>
      </c>
      <c r="E432" s="93">
        <f>SUM(E433:E434)</f>
        <v>0</v>
      </c>
      <c r="F432" s="93">
        <f t="shared" si="11"/>
        <v>250000</v>
      </c>
    </row>
    <row r="433" spans="1:6" s="20" customFormat="1" ht="15.75" customHeight="1" hidden="1">
      <c r="A433" s="27" t="s">
        <v>415</v>
      </c>
      <c r="B433" s="70" t="s">
        <v>442</v>
      </c>
      <c r="C433" s="28" t="s">
        <v>276</v>
      </c>
      <c r="D433" s="93"/>
      <c r="E433" s="93"/>
      <c r="F433" s="93">
        <f t="shared" si="11"/>
        <v>0</v>
      </c>
    </row>
    <row r="434" spans="1:6" s="20" customFormat="1" ht="15" customHeight="1">
      <c r="A434" s="27" t="s">
        <v>416</v>
      </c>
      <c r="B434" s="70" t="s">
        <v>442</v>
      </c>
      <c r="C434" s="28" t="s">
        <v>86</v>
      </c>
      <c r="D434" s="93">
        <v>250000</v>
      </c>
      <c r="E434" s="93"/>
      <c r="F434" s="93">
        <f aca="true" t="shared" si="14" ref="F434:F513">D434-E434</f>
        <v>250000</v>
      </c>
    </row>
    <row r="435" spans="1:6" s="20" customFormat="1" ht="27.75" customHeight="1">
      <c r="A435" s="209" t="s">
        <v>87</v>
      </c>
      <c r="B435" s="46" t="s">
        <v>442</v>
      </c>
      <c r="C435" s="25" t="s">
        <v>88</v>
      </c>
      <c r="D435" s="95">
        <f>D436+D440</f>
        <v>15000</v>
      </c>
      <c r="E435" s="95">
        <f>E436+E440</f>
        <v>0</v>
      </c>
      <c r="F435" s="92">
        <f t="shared" si="14"/>
        <v>15000</v>
      </c>
    </row>
    <row r="436" spans="1:6" s="20" customFormat="1" ht="27" customHeight="1">
      <c r="A436" s="27" t="s">
        <v>89</v>
      </c>
      <c r="B436" s="70" t="s">
        <v>442</v>
      </c>
      <c r="C436" s="28" t="s">
        <v>92</v>
      </c>
      <c r="D436" s="93">
        <f>D437+D439</f>
        <v>10000</v>
      </c>
      <c r="E436" s="93">
        <f>E437+E439</f>
        <v>0</v>
      </c>
      <c r="F436" s="93">
        <f t="shared" si="14"/>
        <v>10000</v>
      </c>
    </row>
    <row r="437" spans="1:6" s="20" customFormat="1" ht="13.5" customHeight="1">
      <c r="A437" s="27" t="s">
        <v>411</v>
      </c>
      <c r="B437" s="70" t="s">
        <v>442</v>
      </c>
      <c r="C437" s="28" t="s">
        <v>90</v>
      </c>
      <c r="D437" s="93">
        <f>SUM(D438:D438)</f>
        <v>5000</v>
      </c>
      <c r="E437" s="93">
        <f>SUM(E438:E438)</f>
        <v>0</v>
      </c>
      <c r="F437" s="93">
        <f t="shared" si="14"/>
        <v>5000</v>
      </c>
    </row>
    <row r="438" spans="1:6" s="20" customFormat="1" ht="13.5" customHeight="1">
      <c r="A438" s="27" t="s">
        <v>416</v>
      </c>
      <c r="B438" s="70" t="s">
        <v>442</v>
      </c>
      <c r="C438" s="28" t="s">
        <v>91</v>
      </c>
      <c r="D438" s="93">
        <v>5000</v>
      </c>
      <c r="E438" s="93"/>
      <c r="F438" s="93">
        <f t="shared" si="14"/>
        <v>5000</v>
      </c>
    </row>
    <row r="439" spans="1:6" s="20" customFormat="1" ht="33.75">
      <c r="A439" s="106" t="s">
        <v>94</v>
      </c>
      <c r="B439" s="107" t="s">
        <v>442</v>
      </c>
      <c r="C439" s="161" t="s">
        <v>93</v>
      </c>
      <c r="D439" s="101">
        <v>5000</v>
      </c>
      <c r="E439" s="101"/>
      <c r="F439" s="101">
        <f t="shared" si="14"/>
        <v>5000</v>
      </c>
    </row>
    <row r="440" spans="1:6" s="20" customFormat="1" ht="26.25" customHeight="1">
      <c r="A440" s="115" t="s">
        <v>95</v>
      </c>
      <c r="B440" s="23" t="s">
        <v>442</v>
      </c>
      <c r="C440" s="23" t="s">
        <v>96</v>
      </c>
      <c r="D440" s="96">
        <f>D441</f>
        <v>5000</v>
      </c>
      <c r="E440" s="96">
        <f>E441</f>
        <v>0</v>
      </c>
      <c r="F440" s="116">
        <f t="shared" si="14"/>
        <v>5000</v>
      </c>
    </row>
    <row r="441" spans="1:6" s="20" customFormat="1" ht="14.25" customHeight="1">
      <c r="A441" s="29" t="s">
        <v>408</v>
      </c>
      <c r="B441" s="30" t="s">
        <v>442</v>
      </c>
      <c r="C441" s="30" t="s">
        <v>97</v>
      </c>
      <c r="D441" s="92">
        <f>D442</f>
        <v>5000</v>
      </c>
      <c r="E441" s="92">
        <f>E442</f>
        <v>0</v>
      </c>
      <c r="F441" s="103">
        <f t="shared" si="14"/>
        <v>5000</v>
      </c>
    </row>
    <row r="442" spans="1:6" s="20" customFormat="1" ht="15" customHeight="1">
      <c r="A442" s="27" t="s">
        <v>397</v>
      </c>
      <c r="B442" s="28" t="s">
        <v>442</v>
      </c>
      <c r="C442" s="28" t="s">
        <v>98</v>
      </c>
      <c r="D442" s="93">
        <v>5000</v>
      </c>
      <c r="E442" s="93"/>
      <c r="F442" s="92">
        <f t="shared" si="14"/>
        <v>5000</v>
      </c>
    </row>
    <row r="443" spans="1:6" s="20" customFormat="1" ht="12.75">
      <c r="A443" s="45" t="s">
        <v>277</v>
      </c>
      <c r="B443" s="117" t="s">
        <v>442</v>
      </c>
      <c r="C443" s="75" t="s">
        <v>278</v>
      </c>
      <c r="D443" s="99">
        <f>D444+D452</f>
        <v>8600000</v>
      </c>
      <c r="E443" s="99">
        <f>E444+E452</f>
        <v>82215.65</v>
      </c>
      <c r="F443" s="100">
        <f t="shared" si="14"/>
        <v>8517784.35</v>
      </c>
    </row>
    <row r="444" spans="1:6" s="20" customFormat="1" ht="13.5" customHeight="1">
      <c r="A444" s="29" t="s">
        <v>408</v>
      </c>
      <c r="B444" s="69" t="s">
        <v>442</v>
      </c>
      <c r="C444" s="30" t="s">
        <v>279</v>
      </c>
      <c r="D444" s="92">
        <f>D445+D450</f>
        <v>8600000</v>
      </c>
      <c r="E444" s="92">
        <f>E445+E450</f>
        <v>82215.65</v>
      </c>
      <c r="F444" s="92">
        <f t="shared" si="14"/>
        <v>8517784.35</v>
      </c>
    </row>
    <row r="445" spans="1:6" s="20" customFormat="1" ht="13.5" customHeight="1">
      <c r="A445" s="29" t="s">
        <v>411</v>
      </c>
      <c r="B445" s="69" t="s">
        <v>442</v>
      </c>
      <c r="C445" s="30" t="s">
        <v>280</v>
      </c>
      <c r="D445" s="92">
        <f>D447+D448+D449+D446</f>
        <v>7350000</v>
      </c>
      <c r="E445" s="92">
        <f>E447+E448+E449+E446</f>
        <v>82215.65</v>
      </c>
      <c r="F445" s="92">
        <f t="shared" si="14"/>
        <v>7267784.35</v>
      </c>
    </row>
    <row r="446" spans="1:6" s="20" customFormat="1" ht="13.5" customHeight="1">
      <c r="A446" s="29" t="s">
        <v>821</v>
      </c>
      <c r="B446" s="69" t="s">
        <v>442</v>
      </c>
      <c r="C446" s="30" t="s">
        <v>820</v>
      </c>
      <c r="D446" s="92">
        <f>D501</f>
        <v>0</v>
      </c>
      <c r="E446" s="92">
        <f>E501</f>
        <v>0</v>
      </c>
      <c r="F446" s="92"/>
    </row>
    <row r="447" spans="1:6" s="20" customFormat="1" ht="12.75" customHeight="1">
      <c r="A447" s="29" t="s">
        <v>413</v>
      </c>
      <c r="B447" s="69" t="s">
        <v>442</v>
      </c>
      <c r="C447" s="30" t="s">
        <v>423</v>
      </c>
      <c r="D447" s="92">
        <f>D502</f>
        <v>1000000</v>
      </c>
      <c r="E447" s="92">
        <f>E502</f>
        <v>82215.65</v>
      </c>
      <c r="F447" s="92">
        <f t="shared" si="14"/>
        <v>917784.35</v>
      </c>
    </row>
    <row r="448" spans="1:6" s="20" customFormat="1" ht="14.25" customHeight="1">
      <c r="A448" s="29" t="s">
        <v>415</v>
      </c>
      <c r="B448" s="69" t="s">
        <v>442</v>
      </c>
      <c r="C448" s="30" t="s">
        <v>281</v>
      </c>
      <c r="D448" s="92">
        <f>D458+D503+D485</f>
        <v>5200000</v>
      </c>
      <c r="E448" s="92">
        <f>E458+E503</f>
        <v>0</v>
      </c>
      <c r="F448" s="92">
        <f t="shared" si="14"/>
        <v>5200000</v>
      </c>
    </row>
    <row r="449" spans="1:6" s="20" customFormat="1" ht="12" customHeight="1">
      <c r="A449" s="29" t="s">
        <v>416</v>
      </c>
      <c r="B449" s="69" t="s">
        <v>442</v>
      </c>
      <c r="C449" s="30" t="s">
        <v>422</v>
      </c>
      <c r="D449" s="92">
        <f>D459+D504</f>
        <v>1150000</v>
      </c>
      <c r="E449" s="92">
        <f>E459+E504+E485</f>
        <v>0</v>
      </c>
      <c r="F449" s="92">
        <f t="shared" si="14"/>
        <v>1150000</v>
      </c>
    </row>
    <row r="450" spans="1:6" s="20" customFormat="1" ht="15.75" customHeight="1">
      <c r="A450" s="29" t="s">
        <v>254</v>
      </c>
      <c r="B450" s="69" t="s">
        <v>442</v>
      </c>
      <c r="C450" s="30" t="s">
        <v>626</v>
      </c>
      <c r="D450" s="92">
        <f>D451</f>
        <v>1250000</v>
      </c>
      <c r="E450" s="92">
        <f>E451</f>
        <v>0</v>
      </c>
      <c r="F450" s="92">
        <f t="shared" si="14"/>
        <v>1250000</v>
      </c>
    </row>
    <row r="451" spans="1:6" s="20" customFormat="1" ht="15" customHeight="1">
      <c r="A451" s="29" t="s">
        <v>637</v>
      </c>
      <c r="B451" s="69" t="s">
        <v>442</v>
      </c>
      <c r="C451" s="30" t="s">
        <v>636</v>
      </c>
      <c r="D451" s="92">
        <f>D461</f>
        <v>1250000</v>
      </c>
      <c r="E451" s="92">
        <f>E461</f>
        <v>0</v>
      </c>
      <c r="F451" s="92">
        <f t="shared" si="14"/>
        <v>1250000</v>
      </c>
    </row>
    <row r="452" spans="1:6" s="20" customFormat="1" ht="13.5" customHeight="1">
      <c r="A452" s="29" t="s">
        <v>419</v>
      </c>
      <c r="B452" s="69" t="s">
        <v>442</v>
      </c>
      <c r="C452" s="30" t="s">
        <v>734</v>
      </c>
      <c r="D452" s="92">
        <f>D453+D454</f>
        <v>0</v>
      </c>
      <c r="E452" s="92">
        <f>E453+E454</f>
        <v>0</v>
      </c>
      <c r="F452" s="92"/>
    </row>
    <row r="453" spans="1:6" s="20" customFormat="1" ht="12.75" customHeight="1">
      <c r="A453" s="27" t="s">
        <v>420</v>
      </c>
      <c r="B453" s="69" t="s">
        <v>442</v>
      </c>
      <c r="C453" s="30" t="s">
        <v>711</v>
      </c>
      <c r="D453" s="92"/>
      <c r="E453" s="92"/>
      <c r="F453" s="92">
        <f t="shared" si="14"/>
        <v>0</v>
      </c>
    </row>
    <row r="454" spans="1:6" s="20" customFormat="1" ht="15" customHeight="1">
      <c r="A454" s="113" t="s">
        <v>421</v>
      </c>
      <c r="B454" s="69" t="s">
        <v>442</v>
      </c>
      <c r="C454" s="30" t="s">
        <v>735</v>
      </c>
      <c r="D454" s="92">
        <f>D506</f>
        <v>0</v>
      </c>
      <c r="E454" s="92">
        <f>E506</f>
        <v>0</v>
      </c>
      <c r="F454" s="92"/>
    </row>
    <row r="455" spans="1:6" s="20" customFormat="1" ht="38.25" customHeight="1">
      <c r="A455" s="50" t="s">
        <v>282</v>
      </c>
      <c r="B455" s="71" t="s">
        <v>442</v>
      </c>
      <c r="C455" s="79" t="s">
        <v>621</v>
      </c>
      <c r="D455" s="96">
        <f>D456</f>
        <v>1400000</v>
      </c>
      <c r="E455" s="96">
        <f>E456</f>
        <v>0</v>
      </c>
      <c r="F455" s="92">
        <f aca="true" t="shared" si="15" ref="F455:F462">D455-E455</f>
        <v>1400000</v>
      </c>
    </row>
    <row r="456" spans="1:6" s="20" customFormat="1" ht="16.5" customHeight="1">
      <c r="A456" s="29" t="s">
        <v>408</v>
      </c>
      <c r="B456" s="69" t="s">
        <v>442</v>
      </c>
      <c r="C456" s="30" t="s">
        <v>622</v>
      </c>
      <c r="D456" s="92">
        <f>D457+D460</f>
        <v>1400000</v>
      </c>
      <c r="E456" s="92">
        <f>E457+E460</f>
        <v>0</v>
      </c>
      <c r="F456" s="92">
        <f t="shared" si="15"/>
        <v>1400000</v>
      </c>
    </row>
    <row r="457" spans="1:6" s="20" customFormat="1" ht="14.25" customHeight="1">
      <c r="A457" s="29" t="s">
        <v>411</v>
      </c>
      <c r="B457" s="69" t="s">
        <v>442</v>
      </c>
      <c r="C457" s="30" t="s">
        <v>623</v>
      </c>
      <c r="D457" s="92">
        <f>D459+D458</f>
        <v>150000</v>
      </c>
      <c r="E457" s="92">
        <f>E459+E458</f>
        <v>0</v>
      </c>
      <c r="F457" s="92">
        <f t="shared" si="15"/>
        <v>150000</v>
      </c>
    </row>
    <row r="458" spans="1:6" s="20" customFormat="1" ht="15.75" customHeight="1">
      <c r="A458" s="29" t="s">
        <v>415</v>
      </c>
      <c r="B458" s="69" t="s">
        <v>442</v>
      </c>
      <c r="C458" s="30" t="s">
        <v>794</v>
      </c>
      <c r="D458" s="92">
        <f>D466+D473</f>
        <v>0</v>
      </c>
      <c r="E458" s="92">
        <f>E466+E473</f>
        <v>0</v>
      </c>
      <c r="F458" s="92">
        <f t="shared" si="15"/>
        <v>0</v>
      </c>
    </row>
    <row r="459" spans="1:6" s="20" customFormat="1" ht="12.75" customHeight="1">
      <c r="A459" s="29" t="s">
        <v>416</v>
      </c>
      <c r="B459" s="69" t="s">
        <v>442</v>
      </c>
      <c r="C459" s="30" t="s">
        <v>640</v>
      </c>
      <c r="D459" s="92">
        <f>D474</f>
        <v>150000</v>
      </c>
      <c r="E459" s="92">
        <f>E474</f>
        <v>0</v>
      </c>
      <c r="F459" s="92">
        <f t="shared" si="15"/>
        <v>150000</v>
      </c>
    </row>
    <row r="460" spans="1:6" s="20" customFormat="1" ht="21" customHeight="1">
      <c r="A460" s="29" t="s">
        <v>254</v>
      </c>
      <c r="B460" s="69" t="s">
        <v>442</v>
      </c>
      <c r="C460" s="30" t="s">
        <v>670</v>
      </c>
      <c r="D460" s="92">
        <f>D461</f>
        <v>1250000</v>
      </c>
      <c r="E460" s="92">
        <f>E461</f>
        <v>0</v>
      </c>
      <c r="F460" s="92">
        <f t="shared" si="15"/>
        <v>1250000</v>
      </c>
    </row>
    <row r="461" spans="1:6" s="20" customFormat="1" ht="23.25" customHeight="1">
      <c r="A461" s="29" t="s">
        <v>635</v>
      </c>
      <c r="B461" s="69" t="s">
        <v>442</v>
      </c>
      <c r="C461" s="30" t="s">
        <v>634</v>
      </c>
      <c r="D461" s="92">
        <f>D477</f>
        <v>1250000</v>
      </c>
      <c r="E461" s="92">
        <f>E477</f>
        <v>0</v>
      </c>
      <c r="F461" s="92">
        <f t="shared" si="15"/>
        <v>1250000</v>
      </c>
    </row>
    <row r="462" spans="1:6" s="20" customFormat="1" ht="19.5" customHeight="1" hidden="1">
      <c r="A462" s="118"/>
      <c r="B462" s="69" t="s">
        <v>442</v>
      </c>
      <c r="C462" s="30"/>
      <c r="D462" s="92"/>
      <c r="E462" s="92"/>
      <c r="F462" s="92">
        <f t="shared" si="15"/>
        <v>0</v>
      </c>
    </row>
    <row r="463" spans="1:6" s="20" customFormat="1" ht="36.75" customHeight="1" hidden="1">
      <c r="A463" s="111" t="s">
        <v>791</v>
      </c>
      <c r="B463" s="68" t="s">
        <v>442</v>
      </c>
      <c r="C463" s="80" t="s">
        <v>792</v>
      </c>
      <c r="D463" s="95">
        <f aca="true" t="shared" si="16" ref="D463:E465">D464</f>
        <v>0</v>
      </c>
      <c r="E463" s="95">
        <f t="shared" si="16"/>
        <v>0</v>
      </c>
      <c r="F463" s="95">
        <f>D463-E463</f>
        <v>0</v>
      </c>
    </row>
    <row r="464" spans="1:6" s="20" customFormat="1" ht="18" customHeight="1" hidden="1">
      <c r="A464" s="29" t="s">
        <v>408</v>
      </c>
      <c r="B464" s="69" t="s">
        <v>442</v>
      </c>
      <c r="C464" s="30" t="s">
        <v>793</v>
      </c>
      <c r="D464" s="92">
        <f t="shared" si="16"/>
        <v>0</v>
      </c>
      <c r="E464" s="92">
        <f t="shared" si="16"/>
        <v>0</v>
      </c>
      <c r="F464" s="92">
        <f>D464-E464</f>
        <v>0</v>
      </c>
    </row>
    <row r="465" spans="1:6" s="20" customFormat="1" ht="15.75" customHeight="1" hidden="1">
      <c r="A465" s="27" t="s">
        <v>411</v>
      </c>
      <c r="B465" s="70" t="s">
        <v>442</v>
      </c>
      <c r="C465" s="28" t="s">
        <v>799</v>
      </c>
      <c r="D465" s="93">
        <f t="shared" si="16"/>
        <v>0</v>
      </c>
      <c r="E465" s="93">
        <f t="shared" si="16"/>
        <v>0</v>
      </c>
      <c r="F465" s="93">
        <f>D465-E465</f>
        <v>0</v>
      </c>
    </row>
    <row r="466" spans="1:6" s="20" customFormat="1" ht="15" customHeight="1" hidden="1">
      <c r="A466" s="27" t="s">
        <v>415</v>
      </c>
      <c r="B466" s="70" t="s">
        <v>442</v>
      </c>
      <c r="C466" s="28" t="s">
        <v>800</v>
      </c>
      <c r="D466" s="93">
        <v>0</v>
      </c>
      <c r="E466" s="93">
        <v>0</v>
      </c>
      <c r="F466" s="93">
        <f>D466-E466</f>
        <v>0</v>
      </c>
    </row>
    <row r="467" spans="1:6" s="20" customFormat="1" ht="37.5" customHeight="1">
      <c r="A467" s="111" t="s">
        <v>779</v>
      </c>
      <c r="B467" s="68" t="s">
        <v>442</v>
      </c>
      <c r="C467" s="80" t="s">
        <v>101</v>
      </c>
      <c r="D467" s="95">
        <f>D471+D475</f>
        <v>1400000</v>
      </c>
      <c r="E467" s="95">
        <f>E471+E475</f>
        <v>0</v>
      </c>
      <c r="F467" s="95">
        <f>D467-E467</f>
        <v>1400000</v>
      </c>
    </row>
    <row r="468" spans="1:6" s="20" customFormat="1" ht="13.5" customHeight="1" hidden="1">
      <c r="A468" s="29" t="s">
        <v>408</v>
      </c>
      <c r="B468" s="69" t="s">
        <v>442</v>
      </c>
      <c r="C468" s="30" t="s">
        <v>506</v>
      </c>
      <c r="D468" s="92">
        <f>D469+D479</f>
        <v>0</v>
      </c>
      <c r="E468" s="92">
        <f>E469+E479</f>
        <v>0</v>
      </c>
      <c r="F468" s="92">
        <f t="shared" si="14"/>
        <v>0</v>
      </c>
    </row>
    <row r="469" spans="1:6" s="20" customFormat="1" ht="13.5" customHeight="1" hidden="1">
      <c r="A469" s="29" t="s">
        <v>411</v>
      </c>
      <c r="B469" s="69" t="s">
        <v>442</v>
      </c>
      <c r="C469" s="30" t="s">
        <v>505</v>
      </c>
      <c r="D469" s="92">
        <f>SUM(D470:D470)</f>
        <v>0</v>
      </c>
      <c r="E469" s="92">
        <f>SUM(E470:E470)</f>
        <v>0</v>
      </c>
      <c r="F469" s="92">
        <f t="shared" si="14"/>
        <v>0</v>
      </c>
    </row>
    <row r="470" spans="1:6" s="20" customFormat="1" ht="16.5" customHeight="1" hidden="1">
      <c r="A470" s="27" t="s">
        <v>415</v>
      </c>
      <c r="B470" s="70" t="s">
        <v>442</v>
      </c>
      <c r="C470" s="28" t="s">
        <v>504</v>
      </c>
      <c r="D470" s="93">
        <v>0</v>
      </c>
      <c r="E470" s="93">
        <v>0</v>
      </c>
      <c r="F470" s="92">
        <f t="shared" si="14"/>
        <v>0</v>
      </c>
    </row>
    <row r="471" spans="1:6" s="20" customFormat="1" ht="39.75" customHeight="1">
      <c r="A471" s="29" t="s">
        <v>102</v>
      </c>
      <c r="B471" s="69" t="s">
        <v>442</v>
      </c>
      <c r="C471" s="30" t="s">
        <v>103</v>
      </c>
      <c r="D471" s="92">
        <f>D472</f>
        <v>150000</v>
      </c>
      <c r="E471" s="92">
        <f>E472</f>
        <v>0</v>
      </c>
      <c r="F471" s="92">
        <f t="shared" si="14"/>
        <v>150000</v>
      </c>
    </row>
    <row r="472" spans="1:6" s="20" customFormat="1" ht="12.75" customHeight="1">
      <c r="A472" s="27" t="s">
        <v>411</v>
      </c>
      <c r="B472" s="70" t="s">
        <v>442</v>
      </c>
      <c r="C472" s="28" t="s">
        <v>104</v>
      </c>
      <c r="D472" s="93">
        <f>D473+D474</f>
        <v>150000</v>
      </c>
      <c r="E472" s="93">
        <f>E473+E474</f>
        <v>0</v>
      </c>
      <c r="F472" s="93">
        <f>D472-E472</f>
        <v>150000</v>
      </c>
    </row>
    <row r="473" spans="1:6" s="20" customFormat="1" ht="12.75" customHeight="1">
      <c r="A473" s="27" t="s">
        <v>415</v>
      </c>
      <c r="B473" s="70" t="s">
        <v>442</v>
      </c>
      <c r="C473" s="28" t="s">
        <v>105</v>
      </c>
      <c r="D473" s="93"/>
      <c r="E473" s="93"/>
      <c r="F473" s="93">
        <f>D473-E473</f>
        <v>0</v>
      </c>
    </row>
    <row r="474" spans="1:6" s="20" customFormat="1" ht="12.75" customHeight="1">
      <c r="A474" s="27" t="s">
        <v>416</v>
      </c>
      <c r="B474" s="70" t="s">
        <v>442</v>
      </c>
      <c r="C474" s="28" t="s">
        <v>106</v>
      </c>
      <c r="D474" s="93">
        <v>150000</v>
      </c>
      <c r="E474" s="93"/>
      <c r="F474" s="93">
        <f>D474-E474</f>
        <v>150000</v>
      </c>
    </row>
    <row r="475" spans="1:6" s="20" customFormat="1" ht="39.75" customHeight="1">
      <c r="A475" s="29" t="s">
        <v>107</v>
      </c>
      <c r="B475" s="128">
        <v>200</v>
      </c>
      <c r="C475" s="129" t="s">
        <v>108</v>
      </c>
      <c r="D475" s="130">
        <f>D476</f>
        <v>1250000</v>
      </c>
      <c r="E475" s="130">
        <f>E476</f>
        <v>0</v>
      </c>
      <c r="F475" s="92">
        <f t="shared" si="14"/>
        <v>1250000</v>
      </c>
    </row>
    <row r="476" spans="1:6" s="20" customFormat="1" ht="22.5" customHeight="1">
      <c r="A476" s="29" t="s">
        <v>254</v>
      </c>
      <c r="B476" s="128">
        <v>200</v>
      </c>
      <c r="C476" s="129" t="s">
        <v>109</v>
      </c>
      <c r="D476" s="130">
        <f>D477</f>
        <v>1250000</v>
      </c>
      <c r="E476" s="130">
        <f>E477</f>
        <v>0</v>
      </c>
      <c r="F476" s="92">
        <f t="shared" si="14"/>
        <v>1250000</v>
      </c>
    </row>
    <row r="477" spans="1:6" s="20" customFormat="1" ht="33" customHeight="1">
      <c r="A477" s="27" t="s">
        <v>637</v>
      </c>
      <c r="B477" s="70" t="s">
        <v>442</v>
      </c>
      <c r="C477" s="28" t="s">
        <v>110</v>
      </c>
      <c r="D477" s="93">
        <v>1250000</v>
      </c>
      <c r="E477" s="93"/>
      <c r="F477" s="92">
        <f t="shared" si="14"/>
        <v>1250000</v>
      </c>
    </row>
    <row r="478" spans="1:6" ht="11.25" customHeight="1" hidden="1">
      <c r="A478" s="29" t="s">
        <v>624</v>
      </c>
      <c r="B478" s="69" t="s">
        <v>442</v>
      </c>
      <c r="C478" s="30" t="s">
        <v>625</v>
      </c>
      <c r="D478" s="92">
        <f aca="true" t="shared" si="17" ref="D478:E480">D479</f>
        <v>0</v>
      </c>
      <c r="E478" s="92">
        <f t="shared" si="17"/>
        <v>0</v>
      </c>
      <c r="F478" s="92">
        <f>D478-E478</f>
        <v>0</v>
      </c>
    </row>
    <row r="479" spans="1:6" ht="14.25" customHeight="1">
      <c r="A479" s="29" t="s">
        <v>408</v>
      </c>
      <c r="B479" s="69" t="s">
        <v>442</v>
      </c>
      <c r="C479" s="30" t="s">
        <v>627</v>
      </c>
      <c r="D479" s="92">
        <f t="shared" si="17"/>
        <v>0</v>
      </c>
      <c r="E479" s="92">
        <f t="shared" si="17"/>
        <v>0</v>
      </c>
      <c r="F479" s="92">
        <f t="shared" si="14"/>
        <v>0</v>
      </c>
    </row>
    <row r="480" spans="1:6" ht="15" customHeight="1">
      <c r="A480" s="29" t="s">
        <v>254</v>
      </c>
      <c r="B480" s="69" t="s">
        <v>442</v>
      </c>
      <c r="C480" s="30" t="s">
        <v>628</v>
      </c>
      <c r="D480" s="92">
        <f t="shared" si="17"/>
        <v>0</v>
      </c>
      <c r="E480" s="92">
        <f t="shared" si="17"/>
        <v>0</v>
      </c>
      <c r="F480" s="92">
        <f>D480-E480</f>
        <v>0</v>
      </c>
    </row>
    <row r="481" spans="1:6" ht="15.75" customHeight="1">
      <c r="A481" s="29" t="s">
        <v>633</v>
      </c>
      <c r="B481" s="69" t="s">
        <v>442</v>
      </c>
      <c r="C481" s="30" t="s">
        <v>632</v>
      </c>
      <c r="D481" s="93"/>
      <c r="E481" s="93"/>
      <c r="F481" s="92">
        <f>D481-E481</f>
        <v>0</v>
      </c>
    </row>
    <row r="482" spans="1:6" ht="12" customHeight="1">
      <c r="A482" s="48" t="s">
        <v>600</v>
      </c>
      <c r="B482" s="71" t="s">
        <v>442</v>
      </c>
      <c r="C482" s="79" t="s">
        <v>599</v>
      </c>
      <c r="D482" s="96">
        <f>D483</f>
        <v>4200000</v>
      </c>
      <c r="E482" s="96">
        <f>E483</f>
        <v>0</v>
      </c>
      <c r="F482" s="92">
        <f t="shared" si="14"/>
        <v>4200000</v>
      </c>
    </row>
    <row r="483" spans="1:6" ht="15.75" customHeight="1">
      <c r="A483" s="29" t="s">
        <v>408</v>
      </c>
      <c r="B483" s="69" t="s">
        <v>442</v>
      </c>
      <c r="C483" s="30" t="s">
        <v>601</v>
      </c>
      <c r="D483" s="92">
        <f>D484</f>
        <v>4200000</v>
      </c>
      <c r="E483" s="92">
        <f>E484</f>
        <v>0</v>
      </c>
      <c r="F483" s="92">
        <f t="shared" si="14"/>
        <v>4200000</v>
      </c>
    </row>
    <row r="484" spans="1:6" ht="14.25" customHeight="1">
      <c r="A484" s="29" t="s">
        <v>411</v>
      </c>
      <c r="B484" s="69" t="s">
        <v>442</v>
      </c>
      <c r="C484" s="30" t="s">
        <v>602</v>
      </c>
      <c r="D484" s="92">
        <f>SUM(D485:D486)</f>
        <v>4200000</v>
      </c>
      <c r="E484" s="92">
        <f>SUM(E485:E486)</f>
        <v>0</v>
      </c>
      <c r="F484" s="92">
        <f t="shared" si="14"/>
        <v>4200000</v>
      </c>
    </row>
    <row r="485" spans="1:6" ht="23.25" customHeight="1">
      <c r="A485" s="29" t="s">
        <v>415</v>
      </c>
      <c r="B485" s="69" t="s">
        <v>442</v>
      </c>
      <c r="C485" s="30" t="s">
        <v>125</v>
      </c>
      <c r="D485" s="92">
        <f>D490+D493+D497</f>
        <v>4200000</v>
      </c>
      <c r="E485" s="92">
        <f>E490+E493+E497</f>
        <v>0</v>
      </c>
      <c r="F485" s="92">
        <f t="shared" si="14"/>
        <v>4200000</v>
      </c>
    </row>
    <row r="486" spans="1:6" ht="15" customHeight="1" hidden="1">
      <c r="A486" s="29" t="s">
        <v>416</v>
      </c>
      <c r="B486" s="69" t="s">
        <v>442</v>
      </c>
      <c r="C486" s="30" t="s">
        <v>682</v>
      </c>
      <c r="D486" s="92"/>
      <c r="E486" s="92"/>
      <c r="F486" s="92"/>
    </row>
    <row r="487" spans="1:6" ht="30.75" customHeight="1">
      <c r="A487" s="29" t="s">
        <v>779</v>
      </c>
      <c r="B487" s="69" t="s">
        <v>442</v>
      </c>
      <c r="C487" s="30" t="s">
        <v>111</v>
      </c>
      <c r="D487" s="92">
        <f>D488+D491</f>
        <v>2000000</v>
      </c>
      <c r="E487" s="92">
        <f aca="true" t="shared" si="18" ref="D487:E489">E488</f>
        <v>0</v>
      </c>
      <c r="F487" s="92">
        <f t="shared" si="14"/>
        <v>2000000</v>
      </c>
    </row>
    <row r="488" spans="1:6" ht="45" customHeight="1">
      <c r="A488" s="190" t="s">
        <v>113</v>
      </c>
      <c r="B488" s="184" t="s">
        <v>442</v>
      </c>
      <c r="C488" s="186" t="s">
        <v>112</v>
      </c>
      <c r="D488" s="185">
        <f t="shared" si="18"/>
        <v>1700000</v>
      </c>
      <c r="E488" s="185">
        <f t="shared" si="18"/>
        <v>0</v>
      </c>
      <c r="F488" s="185">
        <f t="shared" si="14"/>
        <v>1700000</v>
      </c>
    </row>
    <row r="489" spans="1:6" ht="17.25" customHeight="1">
      <c r="A489" s="190" t="s">
        <v>408</v>
      </c>
      <c r="B489" s="184" t="s">
        <v>442</v>
      </c>
      <c r="C489" s="186" t="s">
        <v>114</v>
      </c>
      <c r="D489" s="185">
        <f t="shared" si="18"/>
        <v>1700000</v>
      </c>
      <c r="E489" s="185">
        <f t="shared" si="18"/>
        <v>0</v>
      </c>
      <c r="F489" s="185">
        <f t="shared" si="14"/>
        <v>1700000</v>
      </c>
    </row>
    <row r="490" spans="1:6" ht="14.25" customHeight="1">
      <c r="A490" s="27" t="s">
        <v>415</v>
      </c>
      <c r="B490" s="184" t="s">
        <v>442</v>
      </c>
      <c r="C490" s="186" t="s">
        <v>115</v>
      </c>
      <c r="D490" s="185">
        <v>1700000</v>
      </c>
      <c r="E490" s="185"/>
      <c r="F490" s="185">
        <f t="shared" si="14"/>
        <v>1700000</v>
      </c>
    </row>
    <row r="491" spans="1:6" ht="44.25" customHeight="1">
      <c r="A491" s="190" t="s">
        <v>116</v>
      </c>
      <c r="B491" s="68" t="s">
        <v>442</v>
      </c>
      <c r="C491" s="25" t="s">
        <v>117</v>
      </c>
      <c r="D491" s="95">
        <f>D492</f>
        <v>300000</v>
      </c>
      <c r="E491" s="95">
        <f>E492</f>
        <v>0</v>
      </c>
      <c r="F491" s="92">
        <f t="shared" si="14"/>
        <v>300000</v>
      </c>
    </row>
    <row r="492" spans="1:6" ht="17.25" customHeight="1">
      <c r="A492" s="190" t="s">
        <v>408</v>
      </c>
      <c r="B492" s="210" t="s">
        <v>442</v>
      </c>
      <c r="C492" s="211" t="s">
        <v>118</v>
      </c>
      <c r="D492" s="185">
        <f>D493</f>
        <v>300000</v>
      </c>
      <c r="E492" s="185">
        <f>E493</f>
        <v>0</v>
      </c>
      <c r="F492" s="185">
        <f t="shared" si="14"/>
        <v>300000</v>
      </c>
    </row>
    <row r="493" spans="1:6" ht="17.25" customHeight="1">
      <c r="A493" s="27" t="s">
        <v>415</v>
      </c>
      <c r="B493" s="142" t="s">
        <v>442</v>
      </c>
      <c r="C493" s="211" t="s">
        <v>119</v>
      </c>
      <c r="D493" s="93">
        <v>300000</v>
      </c>
      <c r="E493" s="93"/>
      <c r="F493" s="92">
        <f t="shared" si="14"/>
        <v>300000</v>
      </c>
    </row>
    <row r="494" spans="1:6" ht="21.75" customHeight="1">
      <c r="A494" s="136" t="s">
        <v>120</v>
      </c>
      <c r="B494" s="68" t="s">
        <v>442</v>
      </c>
      <c r="C494" s="25" t="s">
        <v>121</v>
      </c>
      <c r="D494" s="95">
        <f aca="true" t="shared" si="19" ref="D494:E496">D495</f>
        <v>2200000</v>
      </c>
      <c r="E494" s="95">
        <f t="shared" si="19"/>
        <v>0</v>
      </c>
      <c r="F494" s="92">
        <f t="shared" si="14"/>
        <v>2200000</v>
      </c>
    </row>
    <row r="495" spans="1:6" ht="12.75" customHeight="1">
      <c r="A495" s="29" t="s">
        <v>408</v>
      </c>
      <c r="B495" s="69" t="s">
        <v>442</v>
      </c>
      <c r="C495" s="30" t="s">
        <v>122</v>
      </c>
      <c r="D495" s="141">
        <f t="shared" si="19"/>
        <v>2200000</v>
      </c>
      <c r="E495" s="141">
        <f t="shared" si="19"/>
        <v>0</v>
      </c>
      <c r="F495" s="92">
        <f t="shared" si="14"/>
        <v>2200000</v>
      </c>
    </row>
    <row r="496" spans="1:6" ht="12" customHeight="1">
      <c r="A496" s="29" t="s">
        <v>411</v>
      </c>
      <c r="B496" s="69" t="s">
        <v>442</v>
      </c>
      <c r="C496" s="30" t="s">
        <v>123</v>
      </c>
      <c r="D496" s="141">
        <f t="shared" si="19"/>
        <v>2200000</v>
      </c>
      <c r="E496" s="141">
        <f t="shared" si="19"/>
        <v>0</v>
      </c>
      <c r="F496" s="92">
        <f t="shared" si="14"/>
        <v>2200000</v>
      </c>
    </row>
    <row r="497" spans="1:6" ht="17.25" customHeight="1">
      <c r="A497" s="27" t="s">
        <v>415</v>
      </c>
      <c r="B497" s="70" t="s">
        <v>442</v>
      </c>
      <c r="C497" s="28" t="s">
        <v>124</v>
      </c>
      <c r="D497" s="93">
        <v>2200000</v>
      </c>
      <c r="E497" s="93"/>
      <c r="F497" s="92">
        <f t="shared" si="14"/>
        <v>2200000</v>
      </c>
    </row>
    <row r="498" spans="1:8" ht="12.75">
      <c r="A498" s="48" t="s">
        <v>603</v>
      </c>
      <c r="B498" s="71" t="s">
        <v>442</v>
      </c>
      <c r="C498" s="79" t="s">
        <v>140</v>
      </c>
      <c r="D498" s="96">
        <f>D499</f>
        <v>3000000</v>
      </c>
      <c r="E498" s="96">
        <f>E499</f>
        <v>82215.65</v>
      </c>
      <c r="F498" s="92">
        <f t="shared" si="14"/>
        <v>2917784.35</v>
      </c>
      <c r="H498" s="102"/>
    </row>
    <row r="499" spans="1:6" ht="12.75">
      <c r="A499" s="29" t="s">
        <v>408</v>
      </c>
      <c r="B499" s="69" t="s">
        <v>442</v>
      </c>
      <c r="C499" s="30" t="s">
        <v>126</v>
      </c>
      <c r="D499" s="92">
        <f>D500+D505</f>
        <v>3000000</v>
      </c>
      <c r="E499" s="92">
        <f>E500+E505</f>
        <v>82215.65</v>
      </c>
      <c r="F499" s="92">
        <f t="shared" si="14"/>
        <v>2917784.35</v>
      </c>
    </row>
    <row r="500" spans="1:6" ht="12" customHeight="1">
      <c r="A500" s="29" t="s">
        <v>411</v>
      </c>
      <c r="B500" s="69" t="s">
        <v>442</v>
      </c>
      <c r="C500" s="30" t="s">
        <v>127</v>
      </c>
      <c r="D500" s="92">
        <f>D502+D503+D504+D501</f>
        <v>3000000</v>
      </c>
      <c r="E500" s="92">
        <f>E502+E503+E504+E501</f>
        <v>82215.65</v>
      </c>
      <c r="F500" s="92">
        <f t="shared" si="14"/>
        <v>2917784.35</v>
      </c>
    </row>
    <row r="501" spans="1:6" ht="12" customHeight="1">
      <c r="A501" s="29"/>
      <c r="B501" s="69"/>
      <c r="C501" s="30" t="s">
        <v>128</v>
      </c>
      <c r="D501" s="92">
        <f>D532</f>
        <v>0</v>
      </c>
      <c r="E501" s="92">
        <f>E532</f>
        <v>0</v>
      </c>
      <c r="F501" s="92">
        <f>D501-E501</f>
        <v>0</v>
      </c>
    </row>
    <row r="502" spans="1:6" ht="12.75">
      <c r="A502" s="139" t="s">
        <v>413</v>
      </c>
      <c r="B502" s="69" t="s">
        <v>442</v>
      </c>
      <c r="C502" s="30" t="s">
        <v>129</v>
      </c>
      <c r="D502" s="92">
        <f>D512</f>
        <v>1000000</v>
      </c>
      <c r="E502" s="92">
        <f>E512</f>
        <v>82215.65</v>
      </c>
      <c r="F502" s="92">
        <f t="shared" si="14"/>
        <v>917784.35</v>
      </c>
    </row>
    <row r="503" spans="1:6" ht="12.75" customHeight="1">
      <c r="A503" s="29" t="s">
        <v>415</v>
      </c>
      <c r="B503" s="69" t="s">
        <v>442</v>
      </c>
      <c r="C503" s="30" t="s">
        <v>130</v>
      </c>
      <c r="D503" s="92">
        <f>D513</f>
        <v>1000000</v>
      </c>
      <c r="E503" s="92">
        <f>E513</f>
        <v>0</v>
      </c>
      <c r="F503" s="92">
        <f t="shared" si="14"/>
        <v>1000000</v>
      </c>
    </row>
    <row r="504" spans="1:6" ht="12.75">
      <c r="A504" s="29" t="s">
        <v>416</v>
      </c>
      <c r="B504" s="69" t="s">
        <v>442</v>
      </c>
      <c r="C504" s="30" t="s">
        <v>131</v>
      </c>
      <c r="D504" s="92">
        <f>D514+D518+D525+D533</f>
        <v>1000000</v>
      </c>
      <c r="E504" s="92">
        <f>E514+E518+E525+E533</f>
        <v>0</v>
      </c>
      <c r="F504" s="92">
        <f t="shared" si="14"/>
        <v>1000000</v>
      </c>
    </row>
    <row r="505" spans="1:6" ht="12.75">
      <c r="A505" s="203"/>
      <c r="B505" s="69" t="s">
        <v>442</v>
      </c>
      <c r="C505" s="30" t="s">
        <v>132</v>
      </c>
      <c r="D505" s="92">
        <f>D506</f>
        <v>0</v>
      </c>
      <c r="E505" s="92">
        <f>E506</f>
        <v>0</v>
      </c>
      <c r="F505" s="92"/>
    </row>
    <row r="506" spans="1:6" ht="12.75">
      <c r="A506" s="203"/>
      <c r="B506" s="69" t="s">
        <v>442</v>
      </c>
      <c r="C506" s="30" t="s">
        <v>133</v>
      </c>
      <c r="D506" s="92">
        <f>D535</f>
        <v>0</v>
      </c>
      <c r="E506" s="92">
        <f>E535</f>
        <v>0</v>
      </c>
      <c r="F506" s="92"/>
    </row>
    <row r="507" spans="1:6" ht="34.5" customHeight="1">
      <c r="A507" s="166" t="s">
        <v>780</v>
      </c>
      <c r="B507" s="68" t="s">
        <v>442</v>
      </c>
      <c r="C507" s="25" t="s">
        <v>134</v>
      </c>
      <c r="D507" s="95">
        <f>D508</f>
        <v>2000000</v>
      </c>
      <c r="E507" s="95">
        <f>E508</f>
        <v>82215.65</v>
      </c>
      <c r="F507" s="92">
        <f t="shared" si="14"/>
        <v>1917784.35</v>
      </c>
    </row>
    <row r="508" spans="1:6" ht="12" customHeight="1">
      <c r="A508" s="29" t="s">
        <v>408</v>
      </c>
      <c r="B508" s="69" t="s">
        <v>442</v>
      </c>
      <c r="C508" s="30" t="s">
        <v>135</v>
      </c>
      <c r="D508" s="92">
        <f>D509+D511</f>
        <v>2000000</v>
      </c>
      <c r="E508" s="92">
        <f>E509+E511</f>
        <v>82215.65</v>
      </c>
      <c r="F508" s="92">
        <f t="shared" si="14"/>
        <v>1917784.35</v>
      </c>
    </row>
    <row r="509" spans="1:6" ht="45.75" customHeight="1" hidden="1">
      <c r="A509" s="29" t="s">
        <v>411</v>
      </c>
      <c r="B509" s="69" t="s">
        <v>442</v>
      </c>
      <c r="C509" s="30" t="s">
        <v>507</v>
      </c>
      <c r="D509" s="92">
        <f>SUM(D510:D510)</f>
        <v>0</v>
      </c>
      <c r="E509" s="92">
        <f>SUM(E510:E510)</f>
        <v>0</v>
      </c>
      <c r="F509" s="92">
        <f t="shared" si="14"/>
        <v>0</v>
      </c>
    </row>
    <row r="510" spans="1:6" ht="12.75" hidden="1">
      <c r="A510" s="29" t="s">
        <v>415</v>
      </c>
      <c r="B510" s="69" t="s">
        <v>442</v>
      </c>
      <c r="C510" s="30" t="s">
        <v>604</v>
      </c>
      <c r="D510" s="93"/>
      <c r="E510" s="93"/>
      <c r="F510" s="92">
        <f t="shared" si="14"/>
        <v>0</v>
      </c>
    </row>
    <row r="511" spans="1:6" ht="22.5">
      <c r="A511" s="29" t="s">
        <v>254</v>
      </c>
      <c r="B511" s="69" t="s">
        <v>442</v>
      </c>
      <c r="C511" s="30" t="s">
        <v>136</v>
      </c>
      <c r="D511" s="92">
        <f>SUM(D512:D514)</f>
        <v>2000000</v>
      </c>
      <c r="E511" s="92">
        <f>SUM(E512:E514)</f>
        <v>82215.65</v>
      </c>
      <c r="F511" s="92">
        <f t="shared" si="14"/>
        <v>1917784.35</v>
      </c>
    </row>
    <row r="512" spans="1:6" ht="12.75">
      <c r="A512" s="27" t="s">
        <v>413</v>
      </c>
      <c r="B512" s="70" t="s">
        <v>442</v>
      </c>
      <c r="C512" s="28" t="s">
        <v>137</v>
      </c>
      <c r="D512" s="93">
        <v>1000000</v>
      </c>
      <c r="E512" s="93">
        <v>82215.65</v>
      </c>
      <c r="F512" s="92">
        <f t="shared" si="14"/>
        <v>917784.35</v>
      </c>
    </row>
    <row r="513" spans="1:6" ht="12" customHeight="1">
      <c r="A513" s="27" t="s">
        <v>415</v>
      </c>
      <c r="B513" s="70" t="s">
        <v>442</v>
      </c>
      <c r="C513" s="28" t="s">
        <v>138</v>
      </c>
      <c r="D513" s="93">
        <v>1000000</v>
      </c>
      <c r="E513" s="93"/>
      <c r="F513" s="92">
        <f t="shared" si="14"/>
        <v>1000000</v>
      </c>
    </row>
    <row r="514" spans="1:6" ht="15" customHeight="1">
      <c r="A514" s="190" t="s">
        <v>831</v>
      </c>
      <c r="B514" s="184" t="s">
        <v>442</v>
      </c>
      <c r="C514" s="186" t="s">
        <v>139</v>
      </c>
      <c r="D514" s="93">
        <v>0</v>
      </c>
      <c r="E514" s="93"/>
      <c r="F514" s="92">
        <f aca="true" t="shared" si="20" ref="F514:F550">D514-E514</f>
        <v>0</v>
      </c>
    </row>
    <row r="515" spans="1:6" ht="11.25" customHeight="1">
      <c r="A515" s="49" t="s">
        <v>444</v>
      </c>
      <c r="B515" s="68" t="s">
        <v>442</v>
      </c>
      <c r="C515" s="25" t="s">
        <v>141</v>
      </c>
      <c r="D515" s="95">
        <f>D516+D519</f>
        <v>200000</v>
      </c>
      <c r="E515" s="95">
        <f>E516+E519</f>
        <v>0</v>
      </c>
      <c r="F515" s="92">
        <f t="shared" si="20"/>
        <v>200000</v>
      </c>
    </row>
    <row r="516" spans="1:6" ht="13.5" customHeight="1">
      <c r="A516" s="29" t="s">
        <v>408</v>
      </c>
      <c r="B516" s="69" t="s">
        <v>442</v>
      </c>
      <c r="C516" s="30" t="s">
        <v>142</v>
      </c>
      <c r="D516" s="92">
        <f>D517</f>
        <v>200000</v>
      </c>
      <c r="E516" s="92">
        <f>E517</f>
        <v>0</v>
      </c>
      <c r="F516" s="92">
        <f t="shared" si="20"/>
        <v>200000</v>
      </c>
    </row>
    <row r="517" spans="1:6" ht="11.25" customHeight="1">
      <c r="A517" s="29" t="s">
        <v>411</v>
      </c>
      <c r="B517" s="69" t="s">
        <v>442</v>
      </c>
      <c r="C517" s="30" t="s">
        <v>143</v>
      </c>
      <c r="D517" s="92">
        <f>SUM(D518:D518)</f>
        <v>200000</v>
      </c>
      <c r="E517" s="92">
        <f>SUM(E518:E518)</f>
        <v>0</v>
      </c>
      <c r="F517" s="92">
        <f t="shared" si="20"/>
        <v>200000</v>
      </c>
    </row>
    <row r="518" spans="1:6" ht="10.5" customHeight="1">
      <c r="A518" s="29" t="s">
        <v>416</v>
      </c>
      <c r="B518" s="69" t="s">
        <v>442</v>
      </c>
      <c r="C518" s="30" t="s">
        <v>144</v>
      </c>
      <c r="D518" s="93">
        <v>200000</v>
      </c>
      <c r="E518" s="93"/>
      <c r="F518" s="92">
        <f t="shared" si="20"/>
        <v>200000</v>
      </c>
    </row>
    <row r="519" spans="1:6" ht="18" customHeight="1" hidden="1">
      <c r="A519" s="29" t="s">
        <v>419</v>
      </c>
      <c r="B519" s="69" t="s">
        <v>442</v>
      </c>
      <c r="C519" s="30" t="s">
        <v>714</v>
      </c>
      <c r="D519" s="141">
        <f>D520</f>
        <v>0</v>
      </c>
      <c r="E519" s="141">
        <f>E520</f>
        <v>0</v>
      </c>
      <c r="F519" s="92">
        <f t="shared" si="20"/>
        <v>0</v>
      </c>
    </row>
    <row r="520" spans="1:6" ht="20.25" customHeight="1" hidden="1">
      <c r="A520" s="29" t="s">
        <v>420</v>
      </c>
      <c r="B520" s="69" t="s">
        <v>442</v>
      </c>
      <c r="C520" s="30" t="s">
        <v>713</v>
      </c>
      <c r="D520" s="93"/>
      <c r="E520" s="93"/>
      <c r="F520" s="92">
        <f>D520-E520</f>
        <v>0</v>
      </c>
    </row>
    <row r="521" spans="1:6" ht="13.5" customHeight="1">
      <c r="A521" s="47" t="s">
        <v>649</v>
      </c>
      <c r="B521" s="68" t="s">
        <v>442</v>
      </c>
      <c r="C521" s="25" t="s">
        <v>145</v>
      </c>
      <c r="D521" s="95">
        <f>D522</f>
        <v>100000</v>
      </c>
      <c r="E521" s="95">
        <f>E522</f>
        <v>0</v>
      </c>
      <c r="F521" s="92">
        <f t="shared" si="20"/>
        <v>100000</v>
      </c>
    </row>
    <row r="522" spans="1:6" ht="11.25" customHeight="1">
      <c r="A522" s="29" t="s">
        <v>408</v>
      </c>
      <c r="B522" s="69" t="s">
        <v>442</v>
      </c>
      <c r="C522" s="30" t="s">
        <v>146</v>
      </c>
      <c r="D522" s="92">
        <f>D523</f>
        <v>100000</v>
      </c>
      <c r="E522" s="92">
        <f>E523</f>
        <v>0</v>
      </c>
      <c r="F522" s="92">
        <f t="shared" si="20"/>
        <v>100000</v>
      </c>
    </row>
    <row r="523" spans="1:6" ht="11.25" customHeight="1">
      <c r="A523" s="29" t="s">
        <v>411</v>
      </c>
      <c r="B523" s="69" t="s">
        <v>442</v>
      </c>
      <c r="C523" s="30" t="s">
        <v>147</v>
      </c>
      <c r="D523" s="92">
        <f>SUM(D525:D525)</f>
        <v>100000</v>
      </c>
      <c r="E523" s="92">
        <f>SUM(E525:E525)</f>
        <v>0</v>
      </c>
      <c r="F523" s="92">
        <f t="shared" si="20"/>
        <v>100000</v>
      </c>
    </row>
    <row r="524" spans="1:6" ht="15.75" customHeight="1" hidden="1">
      <c r="A524" s="29" t="s">
        <v>415</v>
      </c>
      <c r="B524" s="69"/>
      <c r="C524" s="30" t="s">
        <v>427</v>
      </c>
      <c r="D524" s="92"/>
      <c r="E524" s="92"/>
      <c r="F524" s="92"/>
    </row>
    <row r="525" spans="1:6" ht="11.25" customHeight="1">
      <c r="A525" s="29" t="s">
        <v>416</v>
      </c>
      <c r="B525" s="69" t="s">
        <v>442</v>
      </c>
      <c r="C525" s="30" t="s">
        <v>148</v>
      </c>
      <c r="D525" s="93">
        <v>100000</v>
      </c>
      <c r="E525" s="93"/>
      <c r="F525" s="92">
        <f t="shared" si="20"/>
        <v>100000</v>
      </c>
    </row>
    <row r="526" spans="1:6" ht="15" customHeight="1" hidden="1">
      <c r="A526" s="29" t="s">
        <v>254</v>
      </c>
      <c r="B526" s="69" t="s">
        <v>442</v>
      </c>
      <c r="C526" s="30" t="s">
        <v>514</v>
      </c>
      <c r="D526" s="92">
        <f>SUM(D527:D528)</f>
        <v>0</v>
      </c>
      <c r="E526" s="92">
        <f>SUM(E527:E528)</f>
        <v>0</v>
      </c>
      <c r="F526" s="92">
        <f t="shared" si="20"/>
        <v>0</v>
      </c>
    </row>
    <row r="527" spans="1:6" ht="18" customHeight="1" hidden="1">
      <c r="A527" s="29" t="s">
        <v>255</v>
      </c>
      <c r="B527" s="69" t="s">
        <v>442</v>
      </c>
      <c r="C527" s="30" t="s">
        <v>515</v>
      </c>
      <c r="D527" s="93"/>
      <c r="E527" s="93"/>
      <c r="F527" s="92">
        <f t="shared" si="20"/>
        <v>0</v>
      </c>
    </row>
    <row r="528" spans="1:6" ht="15" customHeight="1" hidden="1">
      <c r="A528" s="29" t="s">
        <v>264</v>
      </c>
      <c r="B528" s="69" t="s">
        <v>442</v>
      </c>
      <c r="C528" s="30" t="s">
        <v>513</v>
      </c>
      <c r="D528" s="93"/>
      <c r="E528" s="93"/>
      <c r="F528" s="92">
        <f t="shared" si="20"/>
        <v>0</v>
      </c>
    </row>
    <row r="529" spans="1:6" ht="13.5" customHeight="1">
      <c r="A529" s="47" t="s">
        <v>445</v>
      </c>
      <c r="B529" s="68" t="s">
        <v>442</v>
      </c>
      <c r="C529" s="25" t="s">
        <v>149</v>
      </c>
      <c r="D529" s="95">
        <f>D530</f>
        <v>700000</v>
      </c>
      <c r="E529" s="95">
        <f>E530</f>
        <v>0</v>
      </c>
      <c r="F529" s="92">
        <f t="shared" si="20"/>
        <v>700000</v>
      </c>
    </row>
    <row r="530" spans="1:6" ht="12" customHeight="1">
      <c r="A530" s="29" t="s">
        <v>408</v>
      </c>
      <c r="B530" s="69" t="s">
        <v>442</v>
      </c>
      <c r="C530" s="30" t="s">
        <v>150</v>
      </c>
      <c r="D530" s="92">
        <f>D531</f>
        <v>700000</v>
      </c>
      <c r="E530" s="92">
        <f>E531</f>
        <v>0</v>
      </c>
      <c r="F530" s="92">
        <f t="shared" si="20"/>
        <v>700000</v>
      </c>
    </row>
    <row r="531" spans="1:6" ht="12" customHeight="1">
      <c r="A531" s="29" t="s">
        <v>411</v>
      </c>
      <c r="B531" s="69" t="s">
        <v>442</v>
      </c>
      <c r="C531" s="30" t="s">
        <v>151</v>
      </c>
      <c r="D531" s="92">
        <f>D532+D533</f>
        <v>700000</v>
      </c>
      <c r="E531" s="92">
        <f>E532+E533</f>
        <v>0</v>
      </c>
      <c r="F531" s="92">
        <f t="shared" si="20"/>
        <v>700000</v>
      </c>
    </row>
    <row r="532" spans="1:6" ht="12.75" customHeight="1">
      <c r="A532" s="190" t="s">
        <v>399</v>
      </c>
      <c r="B532" s="184" t="s">
        <v>442</v>
      </c>
      <c r="C532" s="186" t="s">
        <v>152</v>
      </c>
      <c r="D532" s="185"/>
      <c r="E532" s="185"/>
      <c r="F532" s="185">
        <f t="shared" si="20"/>
        <v>0</v>
      </c>
    </row>
    <row r="533" spans="1:6" ht="12.75" customHeight="1">
      <c r="A533" s="190" t="s">
        <v>831</v>
      </c>
      <c r="B533" s="184" t="s">
        <v>442</v>
      </c>
      <c r="C533" s="186" t="s">
        <v>153</v>
      </c>
      <c r="D533" s="185">
        <v>700000</v>
      </c>
      <c r="E533" s="185"/>
      <c r="F533" s="185"/>
    </row>
    <row r="534" spans="1:6" ht="12.75" customHeight="1">
      <c r="A534" s="29" t="s">
        <v>419</v>
      </c>
      <c r="B534" s="69" t="s">
        <v>442</v>
      </c>
      <c r="C534" s="30" t="s">
        <v>154</v>
      </c>
      <c r="D534" s="202">
        <f>D535</f>
        <v>0</v>
      </c>
      <c r="E534" s="202">
        <f>E535</f>
        <v>0</v>
      </c>
      <c r="F534" s="202">
        <f>D534-E534</f>
        <v>0</v>
      </c>
    </row>
    <row r="535" spans="1:6" ht="12.75" customHeight="1">
      <c r="A535" s="27" t="s">
        <v>420</v>
      </c>
      <c r="B535" s="70" t="s">
        <v>442</v>
      </c>
      <c r="C535" s="28" t="s">
        <v>155</v>
      </c>
      <c r="D535" s="201"/>
      <c r="E535" s="201"/>
      <c r="F535" s="201">
        <f>D535-E535</f>
        <v>0</v>
      </c>
    </row>
    <row r="536" spans="1:6" s="20" customFormat="1" ht="12.75">
      <c r="A536" s="51" t="s">
        <v>446</v>
      </c>
      <c r="B536" s="42" t="s">
        <v>442</v>
      </c>
      <c r="C536" s="75" t="s">
        <v>449</v>
      </c>
      <c r="D536" s="99">
        <f>D537</f>
        <v>120000</v>
      </c>
      <c r="E536" s="99">
        <f>E537</f>
        <v>10200</v>
      </c>
      <c r="F536" s="100">
        <f t="shared" si="20"/>
        <v>109800</v>
      </c>
    </row>
    <row r="537" spans="1:6" s="20" customFormat="1" ht="18.75" customHeight="1">
      <c r="A537" s="216" t="s">
        <v>159</v>
      </c>
      <c r="B537" s="69" t="s">
        <v>442</v>
      </c>
      <c r="C537" s="30" t="s">
        <v>160</v>
      </c>
      <c r="D537" s="92">
        <f>D538+D542</f>
        <v>120000</v>
      </c>
      <c r="E537" s="92">
        <f>E538+E542</f>
        <v>10200</v>
      </c>
      <c r="F537" s="92">
        <f t="shared" si="20"/>
        <v>109800</v>
      </c>
    </row>
    <row r="538" spans="1:6" s="20" customFormat="1" ht="14.25" customHeight="1">
      <c r="A538" s="29" t="s">
        <v>408</v>
      </c>
      <c r="B538" s="69" t="s">
        <v>442</v>
      </c>
      <c r="C538" s="30" t="s">
        <v>157</v>
      </c>
      <c r="D538" s="92">
        <f>D539+D541</f>
        <v>120000</v>
      </c>
      <c r="E538" s="92">
        <f>E539+E541</f>
        <v>10200</v>
      </c>
      <c r="F538" s="92">
        <f t="shared" si="20"/>
        <v>109800</v>
      </c>
    </row>
    <row r="539" spans="1:6" s="20" customFormat="1" ht="0.75" customHeight="1">
      <c r="A539" s="29" t="s">
        <v>411</v>
      </c>
      <c r="B539" s="86" t="s">
        <v>442</v>
      </c>
      <c r="C539" s="30" t="s">
        <v>156</v>
      </c>
      <c r="D539" s="103">
        <f>D540</f>
        <v>0</v>
      </c>
      <c r="E539" s="103">
        <f>E540</f>
        <v>0</v>
      </c>
      <c r="F539" s="92">
        <f t="shared" si="20"/>
        <v>0</v>
      </c>
    </row>
    <row r="540" spans="1:6" s="20" customFormat="1" ht="12.75" hidden="1">
      <c r="A540" s="27" t="s">
        <v>399</v>
      </c>
      <c r="B540" s="107" t="s">
        <v>442</v>
      </c>
      <c r="C540" s="28" t="s">
        <v>348</v>
      </c>
      <c r="D540" s="101"/>
      <c r="E540" s="101"/>
      <c r="F540" s="92">
        <f t="shared" si="20"/>
        <v>0</v>
      </c>
    </row>
    <row r="541" spans="1:6" ht="12.75">
      <c r="A541" s="27" t="s">
        <v>397</v>
      </c>
      <c r="B541" s="107" t="s">
        <v>442</v>
      </c>
      <c r="C541" s="28" t="s">
        <v>158</v>
      </c>
      <c r="D541" s="93">
        <v>120000</v>
      </c>
      <c r="E541" s="93">
        <v>10200</v>
      </c>
      <c r="F541" s="92">
        <f t="shared" si="20"/>
        <v>109800</v>
      </c>
    </row>
    <row r="542" spans="1:6" ht="13.5" hidden="1" thickBot="1">
      <c r="A542" s="29" t="s">
        <v>419</v>
      </c>
      <c r="B542" s="86" t="s">
        <v>442</v>
      </c>
      <c r="C542" s="77" t="s">
        <v>349</v>
      </c>
      <c r="D542" s="103">
        <f>D543</f>
        <v>0</v>
      </c>
      <c r="E542" s="103">
        <f>E543</f>
        <v>0</v>
      </c>
      <c r="F542" s="92">
        <f t="shared" si="20"/>
        <v>0</v>
      </c>
    </row>
    <row r="543" spans="1:6" ht="23.25" hidden="1" thickBot="1">
      <c r="A543" s="27" t="s">
        <v>421</v>
      </c>
      <c r="B543" s="76" t="s">
        <v>442</v>
      </c>
      <c r="C543" s="77" t="s">
        <v>428</v>
      </c>
      <c r="D543" s="97">
        <f>98000-98000</f>
        <v>0</v>
      </c>
      <c r="E543" s="97">
        <v>0</v>
      </c>
      <c r="F543" s="98">
        <f t="shared" si="20"/>
        <v>0</v>
      </c>
    </row>
    <row r="544" spans="1:9" ht="12.75">
      <c r="A544" s="51" t="s">
        <v>447</v>
      </c>
      <c r="B544" s="42" t="s">
        <v>442</v>
      </c>
      <c r="C544" s="75" t="s">
        <v>448</v>
      </c>
      <c r="D544" s="99">
        <f>D545</f>
        <v>17800000</v>
      </c>
      <c r="E544" s="99">
        <f>E545</f>
        <v>1168000</v>
      </c>
      <c r="F544" s="99">
        <f>D544-E544</f>
        <v>16632000</v>
      </c>
      <c r="H544" s="102"/>
      <c r="I544" s="20"/>
    </row>
    <row r="545" spans="1:6" ht="12.75">
      <c r="A545" s="29" t="s">
        <v>408</v>
      </c>
      <c r="B545" s="69" t="s">
        <v>442</v>
      </c>
      <c r="C545" s="30" t="s">
        <v>450</v>
      </c>
      <c r="D545" s="92">
        <f>D546+D548</f>
        <v>17800000</v>
      </c>
      <c r="E545" s="92">
        <f>E546+E548</f>
        <v>1168000</v>
      </c>
      <c r="F545" s="92">
        <f t="shared" si="20"/>
        <v>16632000</v>
      </c>
    </row>
    <row r="546" spans="1:6" s="20" customFormat="1" ht="22.5">
      <c r="A546" s="29" t="s">
        <v>687</v>
      </c>
      <c r="B546" s="69" t="s">
        <v>442</v>
      </c>
      <c r="C546" s="30" t="s">
        <v>688</v>
      </c>
      <c r="D546" s="92">
        <f>D547</f>
        <v>17700000</v>
      </c>
      <c r="E546" s="92">
        <f>E547</f>
        <v>1168000</v>
      </c>
      <c r="F546" s="92">
        <f t="shared" si="20"/>
        <v>16532000</v>
      </c>
    </row>
    <row r="547" spans="1:6" s="20" customFormat="1" ht="22.5">
      <c r="A547" s="29" t="s">
        <v>686</v>
      </c>
      <c r="B547" s="128">
        <v>200</v>
      </c>
      <c r="C547" s="30" t="s">
        <v>689</v>
      </c>
      <c r="D547" s="92">
        <f>D552+D705+D709+D698</f>
        <v>17700000</v>
      </c>
      <c r="E547" s="92">
        <f>E552+E705+E709+E698</f>
        <v>1168000</v>
      </c>
      <c r="F547" s="92">
        <f t="shared" si="20"/>
        <v>16532000</v>
      </c>
    </row>
    <row r="548" spans="1:6" s="20" customFormat="1" ht="12.75">
      <c r="A548" s="29" t="s">
        <v>397</v>
      </c>
      <c r="B548" s="128">
        <v>200</v>
      </c>
      <c r="C548" s="30" t="s">
        <v>712</v>
      </c>
      <c r="D548" s="92">
        <f>D701</f>
        <v>100000</v>
      </c>
      <c r="E548" s="92">
        <f>E701</f>
        <v>0</v>
      </c>
      <c r="F548" s="92">
        <f t="shared" si="20"/>
        <v>100000</v>
      </c>
    </row>
    <row r="549" spans="1:10" s="20" customFormat="1" ht="12.75">
      <c r="A549" s="150" t="s">
        <v>447</v>
      </c>
      <c r="B549" s="40" t="s">
        <v>442</v>
      </c>
      <c r="C549" s="79" t="s">
        <v>161</v>
      </c>
      <c r="D549" s="96">
        <f aca="true" t="shared" si="21" ref="D549:E551">D550</f>
        <v>16700000</v>
      </c>
      <c r="E549" s="96">
        <f t="shared" si="21"/>
        <v>1168000</v>
      </c>
      <c r="F549" s="96">
        <f>D549-E549</f>
        <v>15532000</v>
      </c>
      <c r="J549" s="159"/>
    </row>
    <row r="550" spans="1:6" s="20" customFormat="1" ht="12.75">
      <c r="A550" s="29" t="s">
        <v>408</v>
      </c>
      <c r="B550" s="69" t="s">
        <v>442</v>
      </c>
      <c r="C550" s="30" t="s">
        <v>162</v>
      </c>
      <c r="D550" s="92">
        <f t="shared" si="21"/>
        <v>16700000</v>
      </c>
      <c r="E550" s="92">
        <f t="shared" si="21"/>
        <v>1168000</v>
      </c>
      <c r="F550" s="92">
        <f t="shared" si="20"/>
        <v>15532000</v>
      </c>
    </row>
    <row r="551" spans="1:6" s="20" customFormat="1" ht="11.25" customHeight="1">
      <c r="A551" s="29" t="s">
        <v>687</v>
      </c>
      <c r="B551" s="69" t="s">
        <v>442</v>
      </c>
      <c r="C551" s="30" t="s">
        <v>163</v>
      </c>
      <c r="D551" s="92">
        <f t="shared" si="21"/>
        <v>16700000</v>
      </c>
      <c r="E551" s="92">
        <f t="shared" si="21"/>
        <v>1168000</v>
      </c>
      <c r="F551" s="92">
        <f aca="true" t="shared" si="22" ref="F551:F593">D551-E551</f>
        <v>15532000</v>
      </c>
    </row>
    <row r="552" spans="1:6" s="20" customFormat="1" ht="14.25" customHeight="1">
      <c r="A552" s="29" t="s">
        <v>686</v>
      </c>
      <c r="B552" s="69" t="s">
        <v>442</v>
      </c>
      <c r="C552" s="30" t="s">
        <v>164</v>
      </c>
      <c r="D552" s="92">
        <f>D572+D632+D637+D640</f>
        <v>16700000</v>
      </c>
      <c r="E552" s="92">
        <f>E572+E632+E637+E640</f>
        <v>1168000</v>
      </c>
      <c r="F552" s="92">
        <f t="shared" si="22"/>
        <v>15532000</v>
      </c>
    </row>
    <row r="553" spans="1:6" s="31" customFormat="1" ht="9.75" customHeight="1" hidden="1">
      <c r="A553" s="35" t="s">
        <v>483</v>
      </c>
      <c r="B553" s="40" t="s">
        <v>442</v>
      </c>
      <c r="C553" s="23" t="s">
        <v>452</v>
      </c>
      <c r="D553" s="96" t="e">
        <f>D554+#REF!</f>
        <v>#REF!</v>
      </c>
      <c r="E553" s="96" t="e">
        <f>E554+#REF!</f>
        <v>#REF!</v>
      </c>
      <c r="F553" s="92" t="e">
        <f t="shared" si="22"/>
        <v>#REF!</v>
      </c>
    </row>
    <row r="554" spans="1:6" s="31" customFormat="1" ht="15" customHeight="1" hidden="1">
      <c r="A554" s="29" t="s">
        <v>408</v>
      </c>
      <c r="B554" s="69" t="s">
        <v>442</v>
      </c>
      <c r="C554" s="30" t="s">
        <v>451</v>
      </c>
      <c r="D554" s="92" t="e">
        <f>D555+D559+D566+#REF!</f>
        <v>#REF!</v>
      </c>
      <c r="E554" s="92" t="e">
        <f>E555+E559+E566+#REF!</f>
        <v>#REF!</v>
      </c>
      <c r="F554" s="92" t="e">
        <f t="shared" si="22"/>
        <v>#REF!</v>
      </c>
    </row>
    <row r="555" spans="1:6" s="31" customFormat="1" ht="15" customHeight="1" hidden="1">
      <c r="A555" s="29" t="s">
        <v>409</v>
      </c>
      <c r="B555" s="69" t="s">
        <v>442</v>
      </c>
      <c r="C555" s="30" t="s">
        <v>470</v>
      </c>
      <c r="D555" s="92" t="e">
        <f>SUM(D556:D558)</f>
        <v>#REF!</v>
      </c>
      <c r="E555" s="92">
        <f>SUM(E556:E558)</f>
        <v>0</v>
      </c>
      <c r="F555" s="92" t="e">
        <f t="shared" si="22"/>
        <v>#REF!</v>
      </c>
    </row>
    <row r="556" spans="1:6" s="31" customFormat="1" ht="14.25" customHeight="1" hidden="1">
      <c r="A556" s="29" t="s">
        <v>303</v>
      </c>
      <c r="B556" s="69" t="s">
        <v>442</v>
      </c>
      <c r="C556" s="30" t="s">
        <v>471</v>
      </c>
      <c r="D556" s="92" t="e">
        <f>#REF!+D576+D595</f>
        <v>#REF!</v>
      </c>
      <c r="E556" s="92"/>
      <c r="F556" s="92" t="e">
        <f t="shared" si="22"/>
        <v>#REF!</v>
      </c>
    </row>
    <row r="557" spans="1:6" s="31" customFormat="1" ht="12.75" customHeight="1" hidden="1">
      <c r="A557" s="29" t="s">
        <v>410</v>
      </c>
      <c r="B557" s="69" t="s">
        <v>442</v>
      </c>
      <c r="C557" s="30" t="s">
        <v>472</v>
      </c>
      <c r="D557" s="92" t="e">
        <f>#REF!+D577+D596</f>
        <v>#REF!</v>
      </c>
      <c r="E557" s="92"/>
      <c r="F557" s="92" t="e">
        <f t="shared" si="22"/>
        <v>#REF!</v>
      </c>
    </row>
    <row r="558" spans="1:6" s="31" customFormat="1" ht="12.75" customHeight="1" hidden="1">
      <c r="A558" s="29" t="s">
        <v>398</v>
      </c>
      <c r="B558" s="69" t="s">
        <v>442</v>
      </c>
      <c r="C558" s="30" t="s">
        <v>473</v>
      </c>
      <c r="D558" s="92" t="e">
        <f>#REF!+D578+D597</f>
        <v>#REF!</v>
      </c>
      <c r="E558" s="92"/>
      <c r="F558" s="92" t="e">
        <f t="shared" si="22"/>
        <v>#REF!</v>
      </c>
    </row>
    <row r="559" spans="1:6" s="31" customFormat="1" ht="13.5" customHeight="1" hidden="1">
      <c r="A559" s="29" t="s">
        <v>411</v>
      </c>
      <c r="B559" s="69" t="s">
        <v>442</v>
      </c>
      <c r="C559" s="30" t="s">
        <v>474</v>
      </c>
      <c r="D559" s="92" t="e">
        <f>SUM(D560:D565)</f>
        <v>#REF!</v>
      </c>
      <c r="E559" s="92"/>
      <c r="F559" s="92" t="e">
        <f t="shared" si="22"/>
        <v>#REF!</v>
      </c>
    </row>
    <row r="560" spans="1:6" s="31" customFormat="1" ht="15.75" customHeight="1" hidden="1">
      <c r="A560" s="29" t="s">
        <v>412</v>
      </c>
      <c r="B560" s="69" t="s">
        <v>442</v>
      </c>
      <c r="C560" s="30" t="s">
        <v>475</v>
      </c>
      <c r="D560" s="92" t="e">
        <f>#REF!+D580+D599</f>
        <v>#REF!</v>
      </c>
      <c r="E560" s="92"/>
      <c r="F560" s="92" t="e">
        <f t="shared" si="22"/>
        <v>#REF!</v>
      </c>
    </row>
    <row r="561" spans="1:6" s="31" customFormat="1" ht="17.25" customHeight="1" hidden="1">
      <c r="A561" s="29" t="s">
        <v>399</v>
      </c>
      <c r="B561" s="69" t="s">
        <v>442</v>
      </c>
      <c r="C561" s="30" t="s">
        <v>476</v>
      </c>
      <c r="D561" s="92" t="e">
        <f>#REF!+D581+D600</f>
        <v>#REF!</v>
      </c>
      <c r="E561" s="92"/>
      <c r="F561" s="92" t="e">
        <f t="shared" si="22"/>
        <v>#REF!</v>
      </c>
    </row>
    <row r="562" spans="1:6" s="31" customFormat="1" ht="13.5" customHeight="1" hidden="1">
      <c r="A562" s="29" t="s">
        <v>413</v>
      </c>
      <c r="B562" s="69" t="s">
        <v>442</v>
      </c>
      <c r="C562" s="30" t="s">
        <v>477</v>
      </c>
      <c r="D562" s="92" t="e">
        <f>#REF!+D582+D601</f>
        <v>#REF!</v>
      </c>
      <c r="E562" s="92"/>
      <c r="F562" s="92" t="e">
        <f t="shared" si="22"/>
        <v>#REF!</v>
      </c>
    </row>
    <row r="563" spans="1:6" s="31" customFormat="1" ht="23.25" customHeight="1" hidden="1">
      <c r="A563" s="29" t="s">
        <v>414</v>
      </c>
      <c r="B563" s="69" t="s">
        <v>442</v>
      </c>
      <c r="C563" s="30" t="s">
        <v>478</v>
      </c>
      <c r="D563" s="92" t="e">
        <f>#REF!+D583+D602</f>
        <v>#REF!</v>
      </c>
      <c r="E563" s="92"/>
      <c r="F563" s="92" t="e">
        <f t="shared" si="22"/>
        <v>#REF!</v>
      </c>
    </row>
    <row r="564" spans="1:6" s="31" customFormat="1" ht="12.75" customHeight="1" hidden="1">
      <c r="A564" s="29" t="s">
        <v>415</v>
      </c>
      <c r="B564" s="69" t="s">
        <v>442</v>
      </c>
      <c r="C564" s="30" t="s">
        <v>479</v>
      </c>
      <c r="D564" s="92" t="e">
        <f>#REF!+D584+D603</f>
        <v>#REF!</v>
      </c>
      <c r="E564" s="92"/>
      <c r="F564" s="92" t="e">
        <f t="shared" si="22"/>
        <v>#REF!</v>
      </c>
    </row>
    <row r="565" spans="1:6" s="31" customFormat="1" ht="12.75" customHeight="1" hidden="1">
      <c r="A565" s="29" t="s">
        <v>416</v>
      </c>
      <c r="B565" s="69" t="s">
        <v>442</v>
      </c>
      <c r="C565" s="30" t="s">
        <v>480</v>
      </c>
      <c r="D565" s="92" t="e">
        <f>#REF!+D585+D604</f>
        <v>#REF!</v>
      </c>
      <c r="E565" s="92"/>
      <c r="F565" s="92" t="e">
        <f t="shared" si="22"/>
        <v>#REF!</v>
      </c>
    </row>
    <row r="566" spans="1:6" s="31" customFormat="1" ht="16.5" customHeight="1" hidden="1">
      <c r="A566" s="29" t="s">
        <v>417</v>
      </c>
      <c r="B566" s="69" t="s">
        <v>442</v>
      </c>
      <c r="C566" s="30" t="s">
        <v>481</v>
      </c>
      <c r="D566" s="92" t="e">
        <f>SUM(D567:D567)</f>
        <v>#REF!</v>
      </c>
      <c r="E566" s="92" t="e">
        <f>SUM(E567:E567)</f>
        <v>#REF!</v>
      </c>
      <c r="F566" s="92" t="e">
        <f t="shared" si="22"/>
        <v>#REF!</v>
      </c>
    </row>
    <row r="567" spans="1:6" ht="22.5" hidden="1">
      <c r="A567" s="29" t="s">
        <v>418</v>
      </c>
      <c r="B567" s="69" t="s">
        <v>442</v>
      </c>
      <c r="C567" s="30" t="s">
        <v>482</v>
      </c>
      <c r="D567" s="92" t="e">
        <f>#REF!+D587+D606</f>
        <v>#REF!</v>
      </c>
      <c r="E567" s="92" t="e">
        <f>#REF!+E587+E606</f>
        <v>#REF!</v>
      </c>
      <c r="F567" s="92" t="e">
        <f t="shared" si="22"/>
        <v>#REF!</v>
      </c>
    </row>
    <row r="568" spans="1:6" ht="13.5" customHeight="1">
      <c r="A568" s="140" t="s">
        <v>532</v>
      </c>
      <c r="B568" s="167" t="s">
        <v>442</v>
      </c>
      <c r="C568" s="25" t="s">
        <v>165</v>
      </c>
      <c r="D568" s="95">
        <f>D569+D630</f>
        <v>12900000</v>
      </c>
      <c r="E568" s="95">
        <f>E569+E630</f>
        <v>863000</v>
      </c>
      <c r="F568" s="95">
        <f>D568-E568</f>
        <v>12037000</v>
      </c>
    </row>
    <row r="569" spans="1:6" ht="12.75">
      <c r="A569" s="140" t="s">
        <v>211</v>
      </c>
      <c r="B569" s="167" t="s">
        <v>442</v>
      </c>
      <c r="C569" s="25" t="s">
        <v>166</v>
      </c>
      <c r="D569" s="95">
        <f>D570</f>
        <v>12900000</v>
      </c>
      <c r="E569" s="95">
        <f>E570</f>
        <v>863000</v>
      </c>
      <c r="F569" s="95">
        <f>D569-E569</f>
        <v>12037000</v>
      </c>
    </row>
    <row r="570" spans="1:6" ht="12.75">
      <c r="A570" s="29" t="s">
        <v>408</v>
      </c>
      <c r="B570" s="69" t="s">
        <v>442</v>
      </c>
      <c r="C570" s="30" t="s">
        <v>167</v>
      </c>
      <c r="D570" s="92">
        <f>D571</f>
        <v>12900000</v>
      </c>
      <c r="E570" s="92">
        <f>E571</f>
        <v>863000</v>
      </c>
      <c r="F570" s="92">
        <f t="shared" si="22"/>
        <v>12037000</v>
      </c>
    </row>
    <row r="571" spans="1:6" ht="12" customHeight="1">
      <c r="A571" s="29" t="s">
        <v>687</v>
      </c>
      <c r="B571" s="69" t="s">
        <v>442</v>
      </c>
      <c r="C571" s="30" t="s">
        <v>168</v>
      </c>
      <c r="D571" s="92">
        <f>SUM(D572:D572)</f>
        <v>12900000</v>
      </c>
      <c r="E571" s="92">
        <f>SUM(E572:E572)</f>
        <v>863000</v>
      </c>
      <c r="F571" s="92">
        <f t="shared" si="22"/>
        <v>12037000</v>
      </c>
    </row>
    <row r="572" spans="1:6" ht="23.25" customHeight="1">
      <c r="A572" s="27" t="s">
        <v>686</v>
      </c>
      <c r="B572" s="180">
        <v>200</v>
      </c>
      <c r="C572" s="181" t="s">
        <v>169</v>
      </c>
      <c r="D572" s="93">
        <v>12900000</v>
      </c>
      <c r="E572" s="93">
        <f>422000+441000</f>
        <v>863000</v>
      </c>
      <c r="F572" s="92">
        <f t="shared" si="22"/>
        <v>12037000</v>
      </c>
    </row>
    <row r="573" spans="1:6" ht="17.25" customHeight="1" hidden="1">
      <c r="A573" s="53" t="s">
        <v>497</v>
      </c>
      <c r="B573" s="52" t="s">
        <v>442</v>
      </c>
      <c r="C573" s="25" t="s">
        <v>508</v>
      </c>
      <c r="D573" s="95">
        <f>D574+D589</f>
        <v>0</v>
      </c>
      <c r="E573" s="95">
        <f>E574+E589</f>
        <v>0</v>
      </c>
      <c r="F573" s="92">
        <f t="shared" si="22"/>
        <v>0</v>
      </c>
    </row>
    <row r="574" spans="1:6" ht="17.25" customHeight="1" hidden="1">
      <c r="A574" s="29" t="s">
        <v>408</v>
      </c>
      <c r="B574" s="69" t="s">
        <v>442</v>
      </c>
      <c r="C574" s="30" t="s">
        <v>509</v>
      </c>
      <c r="D574" s="92">
        <f>D575+D579+D586+D588</f>
        <v>0</v>
      </c>
      <c r="E574" s="92">
        <f>E575+E579+E586+E588</f>
        <v>0</v>
      </c>
      <c r="F574" s="92">
        <f t="shared" si="22"/>
        <v>0</v>
      </c>
    </row>
    <row r="575" spans="1:6" ht="15.75" customHeight="1" hidden="1">
      <c r="A575" s="29" t="s">
        <v>409</v>
      </c>
      <c r="B575" s="69" t="s">
        <v>442</v>
      </c>
      <c r="C575" s="30" t="s">
        <v>510</v>
      </c>
      <c r="D575" s="92">
        <f>SUM(D576:D578)</f>
        <v>0</v>
      </c>
      <c r="E575" s="92">
        <f>SUM(E576:E578)</f>
        <v>0</v>
      </c>
      <c r="F575" s="92">
        <f t="shared" si="22"/>
        <v>0</v>
      </c>
    </row>
    <row r="576" spans="1:6" ht="21" customHeight="1" hidden="1">
      <c r="A576" s="29" t="s">
        <v>303</v>
      </c>
      <c r="B576" s="69" t="s">
        <v>442</v>
      </c>
      <c r="C576" s="30" t="s">
        <v>511</v>
      </c>
      <c r="D576" s="93"/>
      <c r="E576" s="93"/>
      <c r="F576" s="92">
        <f t="shared" si="22"/>
        <v>0</v>
      </c>
    </row>
    <row r="577" spans="1:6" ht="18" customHeight="1" hidden="1">
      <c r="A577" s="29" t="s">
        <v>410</v>
      </c>
      <c r="B577" s="69" t="s">
        <v>442</v>
      </c>
      <c r="C577" s="30" t="s">
        <v>512</v>
      </c>
      <c r="D577" s="93"/>
      <c r="E577" s="93"/>
      <c r="F577" s="92">
        <f t="shared" si="22"/>
        <v>0</v>
      </c>
    </row>
    <row r="578" spans="1:6" ht="16.5" customHeight="1" hidden="1">
      <c r="A578" s="29" t="s">
        <v>398</v>
      </c>
      <c r="B578" s="69" t="s">
        <v>442</v>
      </c>
      <c r="C578" s="30" t="s">
        <v>484</v>
      </c>
      <c r="D578" s="93"/>
      <c r="E578" s="93"/>
      <c r="F578" s="92">
        <f t="shared" si="22"/>
        <v>0</v>
      </c>
    </row>
    <row r="579" spans="1:6" ht="18.75" customHeight="1" hidden="1">
      <c r="A579" s="29" t="s">
        <v>411</v>
      </c>
      <c r="B579" s="69" t="s">
        <v>442</v>
      </c>
      <c r="C579" s="30" t="s">
        <v>485</v>
      </c>
      <c r="D579" s="92">
        <f>SUM(D580:D585)</f>
        <v>0</v>
      </c>
      <c r="E579" s="92">
        <f>SUM(E580:E585)</f>
        <v>0</v>
      </c>
      <c r="F579" s="92">
        <f t="shared" si="22"/>
        <v>0</v>
      </c>
    </row>
    <row r="580" spans="1:6" ht="18" customHeight="1" hidden="1">
      <c r="A580" s="29" t="s">
        <v>412</v>
      </c>
      <c r="B580" s="69" t="s">
        <v>442</v>
      </c>
      <c r="C580" s="30" t="s">
        <v>486</v>
      </c>
      <c r="D580" s="93"/>
      <c r="E580" s="93"/>
      <c r="F580" s="92">
        <f t="shared" si="22"/>
        <v>0</v>
      </c>
    </row>
    <row r="581" spans="1:6" ht="17.25" customHeight="1" hidden="1">
      <c r="A581" s="29" t="s">
        <v>399</v>
      </c>
      <c r="B581" s="69" t="s">
        <v>442</v>
      </c>
      <c r="C581" s="30" t="s">
        <v>487</v>
      </c>
      <c r="D581" s="93"/>
      <c r="E581" s="93"/>
      <c r="F581" s="92">
        <f t="shared" si="22"/>
        <v>0</v>
      </c>
    </row>
    <row r="582" spans="1:6" ht="16.5" customHeight="1" hidden="1">
      <c r="A582" s="29" t="s">
        <v>413</v>
      </c>
      <c r="B582" s="69" t="s">
        <v>442</v>
      </c>
      <c r="C582" s="30" t="s">
        <v>488</v>
      </c>
      <c r="D582" s="93"/>
      <c r="E582" s="93"/>
      <c r="F582" s="92">
        <f t="shared" si="22"/>
        <v>0</v>
      </c>
    </row>
    <row r="583" spans="1:6" ht="16.5" customHeight="1" hidden="1">
      <c r="A583" s="29" t="s">
        <v>414</v>
      </c>
      <c r="B583" s="69" t="s">
        <v>442</v>
      </c>
      <c r="C583" s="30" t="s">
        <v>489</v>
      </c>
      <c r="D583" s="93"/>
      <c r="E583" s="93"/>
      <c r="F583" s="92">
        <f t="shared" si="22"/>
        <v>0</v>
      </c>
    </row>
    <row r="584" spans="1:6" ht="19.5" customHeight="1" hidden="1">
      <c r="A584" s="29" t="s">
        <v>415</v>
      </c>
      <c r="B584" s="69" t="s">
        <v>442</v>
      </c>
      <c r="C584" s="30" t="s">
        <v>490</v>
      </c>
      <c r="D584" s="93"/>
      <c r="E584" s="93"/>
      <c r="F584" s="92">
        <f t="shared" si="22"/>
        <v>0</v>
      </c>
    </row>
    <row r="585" spans="1:6" ht="21.75" customHeight="1" hidden="1">
      <c r="A585" s="29" t="s">
        <v>416</v>
      </c>
      <c r="B585" s="69" t="s">
        <v>442</v>
      </c>
      <c r="C585" s="30" t="s">
        <v>491</v>
      </c>
      <c r="D585" s="93"/>
      <c r="E585" s="93"/>
      <c r="F585" s="92">
        <f t="shared" si="22"/>
        <v>0</v>
      </c>
    </row>
    <row r="586" spans="1:6" ht="23.25" customHeight="1" hidden="1">
      <c r="A586" s="29" t="s">
        <v>417</v>
      </c>
      <c r="B586" s="69" t="s">
        <v>442</v>
      </c>
      <c r="C586" s="30" t="s">
        <v>492</v>
      </c>
      <c r="D586" s="92">
        <f>SUM(D587:D587)</f>
        <v>0</v>
      </c>
      <c r="E586" s="92">
        <f>SUM(E587:E587)</f>
        <v>0</v>
      </c>
      <c r="F586" s="92">
        <f t="shared" si="22"/>
        <v>0</v>
      </c>
    </row>
    <row r="587" spans="1:6" ht="25.5" customHeight="1" hidden="1">
      <c r="A587" s="29" t="s">
        <v>418</v>
      </c>
      <c r="B587" s="69" t="s">
        <v>442</v>
      </c>
      <c r="C587" s="30" t="s">
        <v>493</v>
      </c>
      <c r="D587" s="93"/>
      <c r="E587" s="93"/>
      <c r="F587" s="92">
        <f t="shared" si="22"/>
        <v>0</v>
      </c>
    </row>
    <row r="588" spans="1:6" ht="21.75" customHeight="1" hidden="1">
      <c r="A588" s="29" t="s">
        <v>397</v>
      </c>
      <c r="B588" s="69" t="s">
        <v>442</v>
      </c>
      <c r="C588" s="30" t="s">
        <v>494</v>
      </c>
      <c r="D588" s="93"/>
      <c r="E588" s="93"/>
      <c r="F588" s="92">
        <f t="shared" si="22"/>
        <v>0</v>
      </c>
    </row>
    <row r="589" spans="1:6" ht="13.5" customHeight="1" hidden="1">
      <c r="A589" s="29" t="s">
        <v>419</v>
      </c>
      <c r="B589" s="69" t="s">
        <v>442</v>
      </c>
      <c r="C589" s="30" t="s">
        <v>495</v>
      </c>
      <c r="D589" s="92">
        <f>SUM(D590:D591)</f>
        <v>0</v>
      </c>
      <c r="E589" s="92">
        <f>SUM(E590:E591)</f>
        <v>0</v>
      </c>
      <c r="F589" s="92">
        <f t="shared" si="22"/>
        <v>0</v>
      </c>
    </row>
    <row r="590" spans="1:6" ht="15.75" customHeight="1" hidden="1">
      <c r="A590" s="29" t="s">
        <v>420</v>
      </c>
      <c r="B590" s="69" t="s">
        <v>442</v>
      </c>
      <c r="C590" s="30" t="s">
        <v>496</v>
      </c>
      <c r="D590" s="93"/>
      <c r="E590" s="93"/>
      <c r="F590" s="92">
        <f t="shared" si="22"/>
        <v>0</v>
      </c>
    </row>
    <row r="591" spans="1:6" ht="18" customHeight="1" hidden="1">
      <c r="A591" s="29" t="s">
        <v>421</v>
      </c>
      <c r="B591" s="69" t="s">
        <v>442</v>
      </c>
      <c r="C591" s="30" t="s">
        <v>498</v>
      </c>
      <c r="D591" s="93"/>
      <c r="E591" s="93"/>
      <c r="F591" s="92">
        <f t="shared" si="22"/>
        <v>0</v>
      </c>
    </row>
    <row r="592" spans="1:6" ht="1.5" customHeight="1" hidden="1">
      <c r="A592" s="37" t="s">
        <v>463</v>
      </c>
      <c r="B592" s="52" t="s">
        <v>442</v>
      </c>
      <c r="C592" s="25" t="s">
        <v>464</v>
      </c>
      <c r="D592" s="95">
        <f>D593+D608</f>
        <v>0</v>
      </c>
      <c r="E592" s="95">
        <f>E593+E608</f>
        <v>0</v>
      </c>
      <c r="F592" s="92">
        <f t="shared" si="22"/>
        <v>0</v>
      </c>
    </row>
    <row r="593" spans="1:6" ht="19.5" customHeight="1" hidden="1">
      <c r="A593" s="29" t="s">
        <v>408</v>
      </c>
      <c r="B593" s="69" t="s">
        <v>442</v>
      </c>
      <c r="C593" s="30" t="s">
        <v>465</v>
      </c>
      <c r="D593" s="92">
        <f>D594+D598+D605+D607</f>
        <v>0</v>
      </c>
      <c r="E593" s="92">
        <f>E594+E598+E605+E607</f>
        <v>0</v>
      </c>
      <c r="F593" s="92">
        <f t="shared" si="22"/>
        <v>0</v>
      </c>
    </row>
    <row r="594" spans="1:6" ht="19.5" customHeight="1" hidden="1">
      <c r="A594" s="29" t="s">
        <v>409</v>
      </c>
      <c r="B594" s="69" t="s">
        <v>442</v>
      </c>
      <c r="C594" s="30" t="s">
        <v>466</v>
      </c>
      <c r="D594" s="92">
        <f>SUM(D595:D597)</f>
        <v>0</v>
      </c>
      <c r="E594" s="92">
        <f>SUM(E595:E597)</f>
        <v>0</v>
      </c>
      <c r="F594" s="92">
        <f aca="true" t="shared" si="23" ref="F594:F639">D594-E594</f>
        <v>0</v>
      </c>
    </row>
    <row r="595" spans="1:6" ht="21.75" customHeight="1" hidden="1">
      <c r="A595" s="29" t="s">
        <v>303</v>
      </c>
      <c r="B595" s="69" t="s">
        <v>442</v>
      </c>
      <c r="C595" s="30" t="s">
        <v>467</v>
      </c>
      <c r="D595" s="93"/>
      <c r="E595" s="93"/>
      <c r="F595" s="92">
        <f t="shared" si="23"/>
        <v>0</v>
      </c>
    </row>
    <row r="596" spans="1:6" ht="17.25" customHeight="1" hidden="1">
      <c r="A596" s="29" t="s">
        <v>410</v>
      </c>
      <c r="B596" s="69" t="s">
        <v>442</v>
      </c>
      <c r="C596" s="30" t="s">
        <v>518</v>
      </c>
      <c r="D596" s="93"/>
      <c r="E596" s="93"/>
      <c r="F596" s="92">
        <f t="shared" si="23"/>
        <v>0</v>
      </c>
    </row>
    <row r="597" spans="1:6" ht="19.5" customHeight="1" hidden="1">
      <c r="A597" s="29" t="s">
        <v>398</v>
      </c>
      <c r="B597" s="69" t="s">
        <v>442</v>
      </c>
      <c r="C597" s="30" t="s">
        <v>469</v>
      </c>
      <c r="D597" s="93"/>
      <c r="E597" s="93"/>
      <c r="F597" s="92">
        <f t="shared" si="23"/>
        <v>0</v>
      </c>
    </row>
    <row r="598" spans="1:6" ht="23.25" customHeight="1" hidden="1">
      <c r="A598" s="29" t="s">
        <v>411</v>
      </c>
      <c r="B598" s="69" t="s">
        <v>442</v>
      </c>
      <c r="C598" s="30" t="s">
        <v>519</v>
      </c>
      <c r="D598" s="92">
        <f>SUM(D599:D604)</f>
        <v>0</v>
      </c>
      <c r="E598" s="92">
        <f>SUM(E599:E604)</f>
        <v>0</v>
      </c>
      <c r="F598" s="92">
        <f t="shared" si="23"/>
        <v>0</v>
      </c>
    </row>
    <row r="599" spans="1:6" ht="15" customHeight="1" hidden="1">
      <c r="A599" s="29" t="s">
        <v>412</v>
      </c>
      <c r="B599" s="69" t="s">
        <v>442</v>
      </c>
      <c r="C599" s="30" t="s">
        <v>520</v>
      </c>
      <c r="D599" s="93"/>
      <c r="E599" s="93"/>
      <c r="F599" s="92">
        <f t="shared" si="23"/>
        <v>0</v>
      </c>
    </row>
    <row r="600" spans="1:6" ht="18.75" customHeight="1" hidden="1">
      <c r="A600" s="29" t="s">
        <v>399</v>
      </c>
      <c r="B600" s="69" t="s">
        <v>442</v>
      </c>
      <c r="C600" s="30" t="s">
        <v>521</v>
      </c>
      <c r="D600" s="93"/>
      <c r="E600" s="93"/>
      <c r="F600" s="92">
        <f t="shared" si="23"/>
        <v>0</v>
      </c>
    </row>
    <row r="601" spans="1:6" ht="14.25" customHeight="1" hidden="1">
      <c r="A601" s="29" t="s">
        <v>413</v>
      </c>
      <c r="B601" s="69" t="s">
        <v>442</v>
      </c>
      <c r="C601" s="30" t="s">
        <v>522</v>
      </c>
      <c r="D601" s="93"/>
      <c r="E601" s="93"/>
      <c r="F601" s="92">
        <f t="shared" si="23"/>
        <v>0</v>
      </c>
    </row>
    <row r="602" spans="1:6" ht="12" customHeight="1" hidden="1">
      <c r="A602" s="29" t="s">
        <v>414</v>
      </c>
      <c r="B602" s="69" t="s">
        <v>442</v>
      </c>
      <c r="C602" s="30" t="s">
        <v>523</v>
      </c>
      <c r="D602" s="93"/>
      <c r="E602" s="93"/>
      <c r="F602" s="92">
        <f t="shared" si="23"/>
        <v>0</v>
      </c>
    </row>
    <row r="603" spans="1:6" ht="19.5" customHeight="1" hidden="1">
      <c r="A603" s="29" t="s">
        <v>415</v>
      </c>
      <c r="B603" s="69" t="s">
        <v>442</v>
      </c>
      <c r="C603" s="30" t="s">
        <v>524</v>
      </c>
      <c r="D603" s="93"/>
      <c r="E603" s="93"/>
      <c r="F603" s="92">
        <f t="shared" si="23"/>
        <v>0</v>
      </c>
    </row>
    <row r="604" spans="1:6" ht="18" customHeight="1" hidden="1">
      <c r="A604" s="29" t="s">
        <v>416</v>
      </c>
      <c r="B604" s="69" t="s">
        <v>442</v>
      </c>
      <c r="C604" s="30" t="s">
        <v>525</v>
      </c>
      <c r="D604" s="93"/>
      <c r="E604" s="93"/>
      <c r="F604" s="92">
        <f t="shared" si="23"/>
        <v>0</v>
      </c>
    </row>
    <row r="605" spans="1:6" ht="21" customHeight="1" hidden="1">
      <c r="A605" s="29" t="s">
        <v>417</v>
      </c>
      <c r="B605" s="69" t="s">
        <v>442</v>
      </c>
      <c r="C605" s="30" t="s">
        <v>526</v>
      </c>
      <c r="D605" s="92">
        <f>SUM(D606:D606)</f>
        <v>0</v>
      </c>
      <c r="E605" s="92">
        <f>SUM(E606:E606)</f>
        <v>0</v>
      </c>
      <c r="F605" s="92">
        <f t="shared" si="23"/>
        <v>0</v>
      </c>
    </row>
    <row r="606" spans="1:6" s="32" customFormat="1" ht="18" customHeight="1" hidden="1">
      <c r="A606" s="29" t="s">
        <v>418</v>
      </c>
      <c r="B606" s="69" t="s">
        <v>442</v>
      </c>
      <c r="C606" s="30" t="s">
        <v>527</v>
      </c>
      <c r="D606" s="93"/>
      <c r="E606" s="93"/>
      <c r="F606" s="92">
        <f t="shared" si="23"/>
        <v>0</v>
      </c>
    </row>
    <row r="607" spans="1:6" ht="24.75" customHeight="1" hidden="1">
      <c r="A607" s="29" t="s">
        <v>397</v>
      </c>
      <c r="B607" s="69" t="s">
        <v>442</v>
      </c>
      <c r="C607" s="30" t="s">
        <v>528</v>
      </c>
      <c r="D607" s="93"/>
      <c r="E607" s="93"/>
      <c r="F607" s="92">
        <f t="shared" si="23"/>
        <v>0</v>
      </c>
    </row>
    <row r="608" spans="1:6" ht="27.75" customHeight="1" hidden="1">
      <c r="A608" s="29" t="s">
        <v>419</v>
      </c>
      <c r="B608" s="69" t="s">
        <v>442</v>
      </c>
      <c r="C608" s="30" t="s">
        <v>529</v>
      </c>
      <c r="D608" s="92">
        <f>SUM(D609:D610)</f>
        <v>0</v>
      </c>
      <c r="E608" s="92">
        <f>SUM(E609:E610)</f>
        <v>0</v>
      </c>
      <c r="F608" s="92">
        <f t="shared" si="23"/>
        <v>0</v>
      </c>
    </row>
    <row r="609" spans="1:6" ht="17.25" customHeight="1" hidden="1">
      <c r="A609" s="29" t="s">
        <v>420</v>
      </c>
      <c r="B609" s="69" t="s">
        <v>442</v>
      </c>
      <c r="C609" s="30" t="s">
        <v>530</v>
      </c>
      <c r="D609" s="93"/>
      <c r="E609" s="93"/>
      <c r="F609" s="92">
        <f t="shared" si="23"/>
        <v>0</v>
      </c>
    </row>
    <row r="610" spans="1:6" ht="25.5" customHeight="1" hidden="1">
      <c r="A610" s="29" t="s">
        <v>421</v>
      </c>
      <c r="B610" s="69" t="s">
        <v>442</v>
      </c>
      <c r="C610" s="30" t="s">
        <v>531</v>
      </c>
      <c r="D610" s="93"/>
      <c r="E610" s="93"/>
      <c r="F610" s="92">
        <f t="shared" si="23"/>
        <v>0</v>
      </c>
    </row>
    <row r="611" spans="1:6" ht="0.75" customHeight="1" hidden="1">
      <c r="A611" s="48" t="s">
        <v>462</v>
      </c>
      <c r="B611" s="40" t="s">
        <v>442</v>
      </c>
      <c r="C611" s="23" t="s">
        <v>456</v>
      </c>
      <c r="D611" s="96">
        <f>D612+D627</f>
        <v>0</v>
      </c>
      <c r="E611" s="96">
        <f>E612+E627</f>
        <v>0</v>
      </c>
      <c r="F611" s="92">
        <f t="shared" si="23"/>
        <v>0</v>
      </c>
    </row>
    <row r="612" spans="1:6" ht="20.25" customHeight="1" hidden="1">
      <c r="A612" s="29" t="s">
        <v>408</v>
      </c>
      <c r="B612" s="69" t="s">
        <v>442</v>
      </c>
      <c r="C612" s="30" t="s">
        <v>457</v>
      </c>
      <c r="D612" s="92">
        <f>D613+D617+D624+D626</f>
        <v>0</v>
      </c>
      <c r="E612" s="92">
        <f>E613+E617+E624+E626</f>
        <v>0</v>
      </c>
      <c r="F612" s="92">
        <f t="shared" si="23"/>
        <v>0</v>
      </c>
    </row>
    <row r="613" spans="1:6" ht="26.25" customHeight="1" hidden="1">
      <c r="A613" s="29" t="s">
        <v>409</v>
      </c>
      <c r="B613" s="69" t="s">
        <v>442</v>
      </c>
      <c r="C613" s="30" t="s">
        <v>458</v>
      </c>
      <c r="D613" s="92">
        <f>SUM(D614:D616)</f>
        <v>0</v>
      </c>
      <c r="E613" s="92">
        <f>SUM(E614:E616)</f>
        <v>0</v>
      </c>
      <c r="F613" s="92">
        <f t="shared" si="23"/>
        <v>0</v>
      </c>
    </row>
    <row r="614" spans="1:6" ht="23.25" customHeight="1" hidden="1">
      <c r="A614" s="29" t="s">
        <v>303</v>
      </c>
      <c r="B614" s="69" t="s">
        <v>442</v>
      </c>
      <c r="C614" s="30" t="s">
        <v>459</v>
      </c>
      <c r="D614" s="93"/>
      <c r="E614" s="93"/>
      <c r="F614" s="92">
        <f t="shared" si="23"/>
        <v>0</v>
      </c>
    </row>
    <row r="615" spans="1:6" ht="24.75" customHeight="1" hidden="1">
      <c r="A615" s="29" t="s">
        <v>410</v>
      </c>
      <c r="B615" s="69" t="s">
        <v>442</v>
      </c>
      <c r="C615" s="30" t="s">
        <v>460</v>
      </c>
      <c r="D615" s="93"/>
      <c r="E615" s="93"/>
      <c r="F615" s="92">
        <f t="shared" si="23"/>
        <v>0</v>
      </c>
    </row>
    <row r="616" spans="1:6" ht="24" customHeight="1" hidden="1">
      <c r="A616" s="29" t="s">
        <v>398</v>
      </c>
      <c r="B616" s="69" t="s">
        <v>442</v>
      </c>
      <c r="C616" s="30" t="s">
        <v>461</v>
      </c>
      <c r="D616" s="93"/>
      <c r="E616" s="93"/>
      <c r="F616" s="92">
        <f t="shared" si="23"/>
        <v>0</v>
      </c>
    </row>
    <row r="617" spans="1:6" ht="21.75" customHeight="1" hidden="1">
      <c r="A617" s="29" t="s">
        <v>411</v>
      </c>
      <c r="B617" s="69" t="s">
        <v>442</v>
      </c>
      <c r="C617" s="30" t="s">
        <v>533</v>
      </c>
      <c r="D617" s="92">
        <f>SUM(D618:D623)</f>
        <v>0</v>
      </c>
      <c r="E617" s="92">
        <f>SUM(E618:E623)</f>
        <v>0</v>
      </c>
      <c r="F617" s="92">
        <f t="shared" si="23"/>
        <v>0</v>
      </c>
    </row>
    <row r="618" spans="1:6" ht="20.25" customHeight="1" hidden="1">
      <c r="A618" s="29" t="s">
        <v>412</v>
      </c>
      <c r="B618" s="69" t="s">
        <v>442</v>
      </c>
      <c r="C618" s="30" t="s">
        <v>534</v>
      </c>
      <c r="D618" s="93"/>
      <c r="E618" s="93"/>
      <c r="F618" s="92">
        <f t="shared" si="23"/>
        <v>0</v>
      </c>
    </row>
    <row r="619" spans="1:6" ht="18" customHeight="1" hidden="1">
      <c r="A619" s="29" t="s">
        <v>399</v>
      </c>
      <c r="B619" s="69" t="s">
        <v>442</v>
      </c>
      <c r="C619" s="30" t="s">
        <v>535</v>
      </c>
      <c r="D619" s="93"/>
      <c r="E619" s="93"/>
      <c r="F619" s="92">
        <f t="shared" si="23"/>
        <v>0</v>
      </c>
    </row>
    <row r="620" spans="1:6" ht="18.75" customHeight="1" hidden="1">
      <c r="A620" s="29" t="s">
        <v>413</v>
      </c>
      <c r="B620" s="69" t="s">
        <v>442</v>
      </c>
      <c r="C620" s="30" t="s">
        <v>536</v>
      </c>
      <c r="D620" s="93"/>
      <c r="E620" s="93"/>
      <c r="F620" s="92">
        <f t="shared" si="23"/>
        <v>0</v>
      </c>
    </row>
    <row r="621" spans="1:6" ht="20.25" customHeight="1" hidden="1">
      <c r="A621" s="29" t="s">
        <v>414</v>
      </c>
      <c r="B621" s="69" t="s">
        <v>442</v>
      </c>
      <c r="C621" s="30" t="s">
        <v>537</v>
      </c>
      <c r="D621" s="93"/>
      <c r="E621" s="93"/>
      <c r="F621" s="92">
        <f t="shared" si="23"/>
        <v>0</v>
      </c>
    </row>
    <row r="622" spans="1:6" ht="15" customHeight="1" hidden="1">
      <c r="A622" s="29" t="s">
        <v>415</v>
      </c>
      <c r="B622" s="69" t="s">
        <v>442</v>
      </c>
      <c r="C622" s="30" t="s">
        <v>538</v>
      </c>
      <c r="D622" s="93"/>
      <c r="E622" s="93"/>
      <c r="F622" s="92">
        <f t="shared" si="23"/>
        <v>0</v>
      </c>
    </row>
    <row r="623" spans="1:6" ht="17.25" customHeight="1" hidden="1">
      <c r="A623" s="29" t="s">
        <v>416</v>
      </c>
      <c r="B623" s="69" t="s">
        <v>442</v>
      </c>
      <c r="C623" s="30" t="s">
        <v>539</v>
      </c>
      <c r="D623" s="93"/>
      <c r="E623" s="93"/>
      <c r="F623" s="92">
        <f t="shared" si="23"/>
        <v>0</v>
      </c>
    </row>
    <row r="624" spans="1:6" ht="18" customHeight="1" hidden="1">
      <c r="A624" s="29" t="s">
        <v>417</v>
      </c>
      <c r="B624" s="69" t="s">
        <v>442</v>
      </c>
      <c r="C624" s="30" t="s">
        <v>540</v>
      </c>
      <c r="D624" s="92">
        <f>SUM(D625:D625)</f>
        <v>0</v>
      </c>
      <c r="E624" s="92">
        <f>SUM(E625:E625)</f>
        <v>0</v>
      </c>
      <c r="F624" s="92">
        <f t="shared" si="23"/>
        <v>0</v>
      </c>
    </row>
    <row r="625" spans="1:6" ht="11.25" customHeight="1" hidden="1">
      <c r="A625" s="29" t="s">
        <v>418</v>
      </c>
      <c r="B625" s="69" t="s">
        <v>442</v>
      </c>
      <c r="C625" s="30" t="s">
        <v>541</v>
      </c>
      <c r="D625" s="93"/>
      <c r="E625" s="93"/>
      <c r="F625" s="92">
        <f t="shared" si="23"/>
        <v>0</v>
      </c>
    </row>
    <row r="626" spans="1:6" ht="14.25" customHeight="1" hidden="1">
      <c r="A626" s="29" t="s">
        <v>397</v>
      </c>
      <c r="B626" s="69" t="s">
        <v>442</v>
      </c>
      <c r="C626" s="30" t="s">
        <v>542</v>
      </c>
      <c r="D626" s="93"/>
      <c r="E626" s="93"/>
      <c r="F626" s="92">
        <f t="shared" si="23"/>
        <v>0</v>
      </c>
    </row>
    <row r="627" spans="1:6" ht="12.75" hidden="1">
      <c r="A627" s="29" t="s">
        <v>419</v>
      </c>
      <c r="B627" s="69" t="s">
        <v>442</v>
      </c>
      <c r="C627" s="30" t="s">
        <v>543</v>
      </c>
      <c r="D627" s="92">
        <f>SUM(D628:D629)</f>
        <v>0</v>
      </c>
      <c r="E627" s="92">
        <f>SUM(E628:E629)</f>
        <v>0</v>
      </c>
      <c r="F627" s="92">
        <f t="shared" si="23"/>
        <v>0</v>
      </c>
    </row>
    <row r="628" spans="1:6" ht="22.5" hidden="1">
      <c r="A628" s="29" t="s">
        <v>420</v>
      </c>
      <c r="B628" s="69" t="s">
        <v>442</v>
      </c>
      <c r="C628" s="30" t="s">
        <v>544</v>
      </c>
      <c r="D628" s="93"/>
      <c r="E628" s="93"/>
      <c r="F628" s="92">
        <f t="shared" si="23"/>
        <v>0</v>
      </c>
    </row>
    <row r="629" spans="1:6" ht="22.5" hidden="1">
      <c r="A629" s="29" t="s">
        <v>421</v>
      </c>
      <c r="B629" s="69" t="s">
        <v>442</v>
      </c>
      <c r="C629" s="30" t="s">
        <v>545</v>
      </c>
      <c r="D629" s="93"/>
      <c r="E629" s="93"/>
      <c r="F629" s="92">
        <f t="shared" si="23"/>
        <v>0</v>
      </c>
    </row>
    <row r="630" spans="1:17" ht="14.25" customHeight="1">
      <c r="A630" s="89" t="s">
        <v>209</v>
      </c>
      <c r="B630" s="40" t="s">
        <v>442</v>
      </c>
      <c r="C630" s="23" t="s">
        <v>170</v>
      </c>
      <c r="D630" s="96">
        <f>D631</f>
        <v>0</v>
      </c>
      <c r="E630" s="96">
        <f>E631</f>
        <v>0</v>
      </c>
      <c r="F630" s="92">
        <f>D630-E630</f>
        <v>0</v>
      </c>
      <c r="Q630" s="102"/>
    </row>
    <row r="631" spans="1:6" ht="18" customHeight="1">
      <c r="A631" s="29" t="s">
        <v>419</v>
      </c>
      <c r="B631" s="30" t="s">
        <v>442</v>
      </c>
      <c r="C631" s="30" t="s">
        <v>171</v>
      </c>
      <c r="D631" s="155">
        <f>D632</f>
        <v>0</v>
      </c>
      <c r="E631" s="155">
        <f>E632</f>
        <v>0</v>
      </c>
      <c r="F631" s="92">
        <f>D631-E631</f>
        <v>0</v>
      </c>
    </row>
    <row r="632" spans="1:6" ht="18" customHeight="1">
      <c r="A632" s="27" t="s">
        <v>686</v>
      </c>
      <c r="B632" s="180">
        <v>200</v>
      </c>
      <c r="C632" s="181" t="s">
        <v>172</v>
      </c>
      <c r="D632" s="93">
        <v>0</v>
      </c>
      <c r="E632" s="93"/>
      <c r="F632" s="93">
        <f>D632-E632</f>
        <v>0</v>
      </c>
    </row>
    <row r="633" spans="1:6" ht="12" customHeight="1">
      <c r="A633" s="145" t="s">
        <v>546</v>
      </c>
      <c r="B633" s="52" t="s">
        <v>442</v>
      </c>
      <c r="C633" s="146" t="s">
        <v>173</v>
      </c>
      <c r="D633" s="95">
        <f>D634+D638</f>
        <v>3800000</v>
      </c>
      <c r="E633" s="95">
        <f>E634+E638</f>
        <v>305000</v>
      </c>
      <c r="F633" s="92"/>
    </row>
    <row r="634" spans="1:6" ht="12.75">
      <c r="A634" s="145" t="s">
        <v>210</v>
      </c>
      <c r="B634" s="167" t="s">
        <v>442</v>
      </c>
      <c r="C634" s="146" t="s">
        <v>174</v>
      </c>
      <c r="D634" s="95">
        <f>D635</f>
        <v>3800000</v>
      </c>
      <c r="E634" s="95">
        <f>E635</f>
        <v>305000</v>
      </c>
      <c r="F634" s="92">
        <f t="shared" si="23"/>
        <v>3495000</v>
      </c>
    </row>
    <row r="635" spans="1:6" ht="12.75">
      <c r="A635" s="29" t="s">
        <v>408</v>
      </c>
      <c r="B635" s="69" t="s">
        <v>442</v>
      </c>
      <c r="C635" s="30" t="s">
        <v>175</v>
      </c>
      <c r="D635" s="92">
        <f>D636</f>
        <v>3800000</v>
      </c>
      <c r="E635" s="92">
        <f>E636</f>
        <v>305000</v>
      </c>
      <c r="F635" s="92">
        <f t="shared" si="23"/>
        <v>3495000</v>
      </c>
    </row>
    <row r="636" spans="1:6" ht="19.5" customHeight="1">
      <c r="A636" s="29" t="s">
        <v>687</v>
      </c>
      <c r="B636" s="69" t="s">
        <v>442</v>
      </c>
      <c r="C636" s="30" t="s">
        <v>176</v>
      </c>
      <c r="D636" s="92">
        <f>SUM(D637:D637)</f>
        <v>3800000</v>
      </c>
      <c r="E636" s="92">
        <f>SUM(E637:E637)</f>
        <v>305000</v>
      </c>
      <c r="F636" s="92">
        <f t="shared" si="23"/>
        <v>3495000</v>
      </c>
    </row>
    <row r="637" spans="1:17" s="20" customFormat="1" ht="21.75" customHeight="1">
      <c r="A637" s="27" t="s">
        <v>686</v>
      </c>
      <c r="B637" s="180">
        <v>200</v>
      </c>
      <c r="C637" s="181" t="s">
        <v>177</v>
      </c>
      <c r="D637" s="93">
        <v>3800000</v>
      </c>
      <c r="E637" s="93">
        <v>305000</v>
      </c>
      <c r="F637" s="93">
        <f>D637-E637</f>
        <v>3495000</v>
      </c>
      <c r="Q637" s="159"/>
    </row>
    <row r="638" spans="1:6" s="20" customFormat="1" ht="15" customHeight="1">
      <c r="A638" s="144" t="s">
        <v>781</v>
      </c>
      <c r="B638" s="68" t="s">
        <v>442</v>
      </c>
      <c r="C638" s="25" t="s">
        <v>178</v>
      </c>
      <c r="D638" s="95">
        <f>D639</f>
        <v>0</v>
      </c>
      <c r="E638" s="95">
        <f>E639</f>
        <v>0</v>
      </c>
      <c r="F638" s="92">
        <f t="shared" si="23"/>
        <v>0</v>
      </c>
    </row>
    <row r="639" spans="1:6" s="20" customFormat="1" ht="12" customHeight="1">
      <c r="A639" s="143" t="s">
        <v>408</v>
      </c>
      <c r="B639" s="69" t="s">
        <v>442</v>
      </c>
      <c r="C639" s="30" t="s">
        <v>179</v>
      </c>
      <c r="D639" s="141">
        <f>D640</f>
        <v>0</v>
      </c>
      <c r="E639" s="141">
        <f>E640</f>
        <v>0</v>
      </c>
      <c r="F639" s="92">
        <f t="shared" si="23"/>
        <v>0</v>
      </c>
    </row>
    <row r="640" spans="1:6" s="20" customFormat="1" ht="24" customHeight="1">
      <c r="A640" s="27" t="s">
        <v>686</v>
      </c>
      <c r="B640" s="180">
        <v>200</v>
      </c>
      <c r="C640" s="181" t="s">
        <v>180</v>
      </c>
      <c r="D640" s="93">
        <v>0</v>
      </c>
      <c r="E640" s="93"/>
      <c r="F640" s="93">
        <f>D640-E640</f>
        <v>0</v>
      </c>
    </row>
    <row r="641" spans="1:6" ht="17.25" customHeight="1" hidden="1">
      <c r="A641" s="89" t="s">
        <v>429</v>
      </c>
      <c r="B641" s="40" t="s">
        <v>442</v>
      </c>
      <c r="C641" s="23" t="s">
        <v>453</v>
      </c>
      <c r="D641" s="96">
        <f>D642</f>
        <v>0</v>
      </c>
      <c r="E641" s="96">
        <f>E642</f>
        <v>0</v>
      </c>
      <c r="F641" s="93">
        <f aca="true" t="shared" si="24" ref="F641:F695">D641-E641</f>
        <v>0</v>
      </c>
    </row>
    <row r="642" spans="1:6" ht="15.75" customHeight="1" hidden="1">
      <c r="A642" s="29" t="s">
        <v>409</v>
      </c>
      <c r="B642" s="69" t="s">
        <v>442</v>
      </c>
      <c r="C642" s="30" t="s">
        <v>455</v>
      </c>
      <c r="D642" s="87"/>
      <c r="E642" s="87"/>
      <c r="F642" s="93">
        <f t="shared" si="24"/>
        <v>0</v>
      </c>
    </row>
    <row r="643" spans="1:6" ht="14.25" customHeight="1" hidden="1">
      <c r="A643" s="29" t="s">
        <v>303</v>
      </c>
      <c r="B643" s="69" t="s">
        <v>442</v>
      </c>
      <c r="C643" s="30" t="s">
        <v>454</v>
      </c>
      <c r="D643" s="87"/>
      <c r="E643" s="87"/>
      <c r="F643" s="93">
        <f t="shared" si="24"/>
        <v>0</v>
      </c>
    </row>
    <row r="644" spans="1:6" ht="17.25" customHeight="1" hidden="1">
      <c r="A644" s="90" t="s">
        <v>462</v>
      </c>
      <c r="B644" s="40" t="s">
        <v>442</v>
      </c>
      <c r="C644" s="23" t="s">
        <v>456</v>
      </c>
      <c r="D644" s="96" t="e">
        <f>D645+D660</f>
        <v>#REF!</v>
      </c>
      <c r="E644" s="96" t="e">
        <f>E645+E660</f>
        <v>#REF!</v>
      </c>
      <c r="F644" s="93" t="e">
        <f t="shared" si="24"/>
        <v>#REF!</v>
      </c>
    </row>
    <row r="645" spans="1:6" ht="0.75" customHeight="1" hidden="1">
      <c r="A645" s="29" t="s">
        <v>408</v>
      </c>
      <c r="B645" s="69" t="s">
        <v>442</v>
      </c>
      <c r="C645" s="30" t="s">
        <v>457</v>
      </c>
      <c r="D645" s="92" t="e">
        <f>D646+D650+D657+D659</f>
        <v>#REF!</v>
      </c>
      <c r="E645" s="92" t="e">
        <f>E646+E650+E657+E659</f>
        <v>#REF!</v>
      </c>
      <c r="F645" s="93" t="e">
        <f t="shared" si="24"/>
        <v>#REF!</v>
      </c>
    </row>
    <row r="646" spans="1:6" ht="13.5" customHeight="1" hidden="1">
      <c r="A646" s="29" t="s">
        <v>409</v>
      </c>
      <c r="B646" s="69" t="s">
        <v>442</v>
      </c>
      <c r="C646" s="30" t="s">
        <v>458</v>
      </c>
      <c r="D646" s="92">
        <f>SUM(D647:D649)</f>
        <v>0</v>
      </c>
      <c r="E646" s="92">
        <f>E647+E649</f>
        <v>0</v>
      </c>
      <c r="F646" s="93">
        <f t="shared" si="24"/>
        <v>0</v>
      </c>
    </row>
    <row r="647" spans="1:6" ht="15.75" customHeight="1" hidden="1">
      <c r="A647" s="29" t="s">
        <v>303</v>
      </c>
      <c r="B647" s="69" t="s">
        <v>442</v>
      </c>
      <c r="C647" s="30" t="s">
        <v>459</v>
      </c>
      <c r="D647" s="93"/>
      <c r="E647" s="93"/>
      <c r="F647" s="93">
        <f t="shared" si="24"/>
        <v>0</v>
      </c>
    </row>
    <row r="648" spans="1:6" ht="15.75" customHeight="1" hidden="1">
      <c r="A648" s="29" t="s">
        <v>410</v>
      </c>
      <c r="B648" s="69" t="s">
        <v>442</v>
      </c>
      <c r="C648" s="30" t="s">
        <v>547</v>
      </c>
      <c r="D648" s="92">
        <f>D667+D686</f>
        <v>0</v>
      </c>
      <c r="E648" s="92"/>
      <c r="F648" s="93">
        <f t="shared" si="24"/>
        <v>0</v>
      </c>
    </row>
    <row r="649" spans="1:6" ht="15" customHeight="1" hidden="1">
      <c r="A649" s="29" t="s">
        <v>398</v>
      </c>
      <c r="B649" s="69" t="s">
        <v>442</v>
      </c>
      <c r="C649" s="30" t="s">
        <v>461</v>
      </c>
      <c r="D649" s="93"/>
      <c r="E649" s="93"/>
      <c r="F649" s="93">
        <f t="shared" si="24"/>
        <v>0</v>
      </c>
    </row>
    <row r="650" spans="1:6" ht="15.75" customHeight="1" hidden="1">
      <c r="A650" s="29" t="s">
        <v>411</v>
      </c>
      <c r="B650" s="69" t="s">
        <v>442</v>
      </c>
      <c r="C650" s="30" t="s">
        <v>548</v>
      </c>
      <c r="D650" s="92">
        <f>SUM(D651:D656)</f>
        <v>0</v>
      </c>
      <c r="E650" s="92">
        <f>SUM(E651:E656)</f>
        <v>0</v>
      </c>
      <c r="F650" s="93">
        <f t="shared" si="24"/>
        <v>0</v>
      </c>
    </row>
    <row r="651" spans="1:6" ht="15.75" customHeight="1" hidden="1">
      <c r="A651" s="29" t="s">
        <v>412</v>
      </c>
      <c r="B651" s="69" t="s">
        <v>442</v>
      </c>
      <c r="C651" s="30" t="s">
        <v>549</v>
      </c>
      <c r="D651" s="92">
        <f aca="true" t="shared" si="25" ref="D651:E656">D670+D689</f>
        <v>0</v>
      </c>
      <c r="E651" s="92">
        <f t="shared" si="25"/>
        <v>0</v>
      </c>
      <c r="F651" s="93">
        <f t="shared" si="24"/>
        <v>0</v>
      </c>
    </row>
    <row r="652" spans="1:6" ht="16.5" customHeight="1" hidden="1">
      <c r="A652" s="29" t="s">
        <v>399</v>
      </c>
      <c r="B652" s="69" t="s">
        <v>442</v>
      </c>
      <c r="C652" s="30" t="s">
        <v>550</v>
      </c>
      <c r="D652" s="92">
        <f t="shared" si="25"/>
        <v>0</v>
      </c>
      <c r="E652" s="92">
        <f t="shared" si="25"/>
        <v>0</v>
      </c>
      <c r="F652" s="93">
        <f t="shared" si="24"/>
        <v>0</v>
      </c>
    </row>
    <row r="653" spans="1:6" ht="17.25" customHeight="1" hidden="1">
      <c r="A653" s="29" t="s">
        <v>413</v>
      </c>
      <c r="B653" s="69" t="s">
        <v>442</v>
      </c>
      <c r="C653" s="30" t="s">
        <v>551</v>
      </c>
      <c r="D653" s="92">
        <f t="shared" si="25"/>
        <v>0</v>
      </c>
      <c r="E653" s="92">
        <f t="shared" si="25"/>
        <v>0</v>
      </c>
      <c r="F653" s="93">
        <f t="shared" si="24"/>
        <v>0</v>
      </c>
    </row>
    <row r="654" spans="1:6" ht="18.75" customHeight="1" hidden="1">
      <c r="A654" s="29" t="s">
        <v>414</v>
      </c>
      <c r="B654" s="69" t="s">
        <v>442</v>
      </c>
      <c r="C654" s="30" t="s">
        <v>552</v>
      </c>
      <c r="D654" s="92">
        <f t="shared" si="25"/>
        <v>0</v>
      </c>
      <c r="E654" s="92">
        <f t="shared" si="25"/>
        <v>0</v>
      </c>
      <c r="F654" s="93">
        <f t="shared" si="24"/>
        <v>0</v>
      </c>
    </row>
    <row r="655" spans="1:6" ht="15" customHeight="1" hidden="1">
      <c r="A655" s="29" t="s">
        <v>415</v>
      </c>
      <c r="B655" s="69" t="s">
        <v>442</v>
      </c>
      <c r="C655" s="30" t="s">
        <v>553</v>
      </c>
      <c r="D655" s="92">
        <f t="shared" si="25"/>
        <v>0</v>
      </c>
      <c r="E655" s="92">
        <f t="shared" si="25"/>
        <v>0</v>
      </c>
      <c r="F655" s="93">
        <f t="shared" si="24"/>
        <v>0</v>
      </c>
    </row>
    <row r="656" spans="1:6" ht="16.5" customHeight="1" hidden="1">
      <c r="A656" s="29" t="s">
        <v>416</v>
      </c>
      <c r="B656" s="69" t="s">
        <v>442</v>
      </c>
      <c r="C656" s="30" t="s">
        <v>554</v>
      </c>
      <c r="D656" s="92">
        <f t="shared" si="25"/>
        <v>0</v>
      </c>
      <c r="E656" s="92">
        <f t="shared" si="25"/>
        <v>0</v>
      </c>
      <c r="F656" s="93">
        <f t="shared" si="24"/>
        <v>0</v>
      </c>
    </row>
    <row r="657" spans="1:6" ht="13.5" customHeight="1" hidden="1">
      <c r="A657" s="29" t="s">
        <v>417</v>
      </c>
      <c r="B657" s="69" t="s">
        <v>442</v>
      </c>
      <c r="C657" s="30" t="s">
        <v>555</v>
      </c>
      <c r="D657" s="92" t="e">
        <f>SUM(D658:D658)</f>
        <v>#REF!</v>
      </c>
      <c r="E657" s="92" t="e">
        <f>SUM(E658:E658)</f>
        <v>#REF!</v>
      </c>
      <c r="F657" s="93" t="e">
        <f t="shared" si="24"/>
        <v>#REF!</v>
      </c>
    </row>
    <row r="658" spans="1:6" s="26" customFormat="1" ht="15.75" customHeight="1" hidden="1">
      <c r="A658" s="29" t="s">
        <v>418</v>
      </c>
      <c r="B658" s="69" t="s">
        <v>442</v>
      </c>
      <c r="C658" s="30" t="s">
        <v>556</v>
      </c>
      <c r="D658" s="92" t="e">
        <f>D677+#REF!</f>
        <v>#REF!</v>
      </c>
      <c r="E658" s="92" t="e">
        <f>E677+#REF!</f>
        <v>#REF!</v>
      </c>
      <c r="F658" s="93" t="e">
        <f t="shared" si="24"/>
        <v>#REF!</v>
      </c>
    </row>
    <row r="659" spans="1:6" ht="15" customHeight="1" hidden="1">
      <c r="A659" s="29" t="s">
        <v>397</v>
      </c>
      <c r="B659" s="69" t="s">
        <v>442</v>
      </c>
      <c r="C659" s="30" t="s">
        <v>557</v>
      </c>
      <c r="D659" s="92" t="e">
        <f>D678+#REF!</f>
        <v>#REF!</v>
      </c>
      <c r="E659" s="92" t="e">
        <f>E678+#REF!</f>
        <v>#REF!</v>
      </c>
      <c r="F659" s="93" t="e">
        <f t="shared" si="24"/>
        <v>#REF!</v>
      </c>
    </row>
    <row r="660" spans="1:6" ht="16.5" customHeight="1" hidden="1">
      <c r="A660" s="29" t="s">
        <v>419</v>
      </c>
      <c r="B660" s="69" t="s">
        <v>442</v>
      </c>
      <c r="C660" s="30" t="s">
        <v>558</v>
      </c>
      <c r="D660" s="92" t="e">
        <f>SUM(D661:D662)</f>
        <v>#REF!</v>
      </c>
      <c r="E660" s="92" t="e">
        <f>SUM(E661:E662)</f>
        <v>#REF!</v>
      </c>
      <c r="F660" s="93" t="e">
        <f t="shared" si="24"/>
        <v>#REF!</v>
      </c>
    </row>
    <row r="661" spans="1:6" ht="19.5" customHeight="1" hidden="1">
      <c r="A661" s="29" t="s">
        <v>420</v>
      </c>
      <c r="B661" s="69" t="s">
        <v>442</v>
      </c>
      <c r="C661" s="30" t="s">
        <v>559</v>
      </c>
      <c r="D661" s="92" t="e">
        <f>D680+#REF!</f>
        <v>#REF!</v>
      </c>
      <c r="E661" s="92" t="e">
        <f>E680+#REF!</f>
        <v>#REF!</v>
      </c>
      <c r="F661" s="93" t="e">
        <f t="shared" si="24"/>
        <v>#REF!</v>
      </c>
    </row>
    <row r="662" spans="1:6" ht="19.5" customHeight="1" hidden="1">
      <c r="A662" s="29" t="s">
        <v>421</v>
      </c>
      <c r="B662" s="69" t="s">
        <v>442</v>
      </c>
      <c r="C662" s="30" t="s">
        <v>560</v>
      </c>
      <c r="D662" s="92" t="e">
        <f>D681+#REF!</f>
        <v>#REF!</v>
      </c>
      <c r="E662" s="92" t="e">
        <f>E681+#REF!</f>
        <v>#REF!</v>
      </c>
      <c r="F662" s="93" t="e">
        <f t="shared" si="24"/>
        <v>#REF!</v>
      </c>
    </row>
    <row r="663" spans="1:6" ht="19.5" customHeight="1" hidden="1">
      <c r="A663" s="37" t="s">
        <v>580</v>
      </c>
      <c r="B663" s="52" t="s">
        <v>442</v>
      </c>
      <c r="C663" s="25" t="s">
        <v>561</v>
      </c>
      <c r="D663" s="95">
        <f>D664+D679</f>
        <v>0</v>
      </c>
      <c r="E663" s="95">
        <f>E664+E679</f>
        <v>0</v>
      </c>
      <c r="F663" s="93">
        <f t="shared" si="24"/>
        <v>0</v>
      </c>
    </row>
    <row r="664" spans="1:6" ht="20.25" customHeight="1" hidden="1">
      <c r="A664" s="29" t="s">
        <v>408</v>
      </c>
      <c r="B664" s="69" t="s">
        <v>442</v>
      </c>
      <c r="C664" s="30" t="s">
        <v>562</v>
      </c>
      <c r="D664" s="92">
        <f>D665+D669+D676+D678</f>
        <v>0</v>
      </c>
      <c r="E664" s="92">
        <f>E665+E669+E676+E678</f>
        <v>0</v>
      </c>
      <c r="F664" s="93">
        <f t="shared" si="24"/>
        <v>0</v>
      </c>
    </row>
    <row r="665" spans="1:6" ht="18" customHeight="1" hidden="1">
      <c r="A665" s="29" t="s">
        <v>409</v>
      </c>
      <c r="B665" s="69" t="s">
        <v>442</v>
      </c>
      <c r="C665" s="30" t="s">
        <v>563</v>
      </c>
      <c r="D665" s="92">
        <f>SUM(D666:D668)</f>
        <v>0</v>
      </c>
      <c r="E665" s="92">
        <f>SUM(E666:E668)</f>
        <v>0</v>
      </c>
      <c r="F665" s="93">
        <f t="shared" si="24"/>
        <v>0</v>
      </c>
    </row>
    <row r="666" spans="1:6" ht="21" customHeight="1" hidden="1">
      <c r="A666" s="29" t="s">
        <v>303</v>
      </c>
      <c r="B666" s="69" t="s">
        <v>442</v>
      </c>
      <c r="C666" s="30" t="s">
        <v>564</v>
      </c>
      <c r="D666" s="93"/>
      <c r="E666" s="93"/>
      <c r="F666" s="93">
        <f t="shared" si="24"/>
        <v>0</v>
      </c>
    </row>
    <row r="667" spans="1:6" ht="18.75" customHeight="1" hidden="1">
      <c r="A667" s="29" t="s">
        <v>410</v>
      </c>
      <c r="B667" s="69" t="s">
        <v>442</v>
      </c>
      <c r="C667" s="30" t="s">
        <v>565</v>
      </c>
      <c r="D667" s="93"/>
      <c r="E667" s="93"/>
      <c r="F667" s="93">
        <f t="shared" si="24"/>
        <v>0</v>
      </c>
    </row>
    <row r="668" spans="1:6" ht="17.25" customHeight="1" hidden="1">
      <c r="A668" s="29" t="s">
        <v>398</v>
      </c>
      <c r="B668" s="69" t="s">
        <v>442</v>
      </c>
      <c r="C668" s="30" t="s">
        <v>566</v>
      </c>
      <c r="D668" s="93"/>
      <c r="E668" s="93"/>
      <c r="F668" s="93">
        <f t="shared" si="24"/>
        <v>0</v>
      </c>
    </row>
    <row r="669" spans="1:6" ht="22.5" customHeight="1" hidden="1">
      <c r="A669" s="29" t="s">
        <v>411</v>
      </c>
      <c r="B669" s="69" t="s">
        <v>442</v>
      </c>
      <c r="C669" s="30" t="s">
        <v>567</v>
      </c>
      <c r="D669" s="92">
        <f>SUM(D670:D675)</f>
        <v>0</v>
      </c>
      <c r="E669" s="92">
        <f>SUM(E670:E675)</f>
        <v>0</v>
      </c>
      <c r="F669" s="93">
        <f t="shared" si="24"/>
        <v>0</v>
      </c>
    </row>
    <row r="670" spans="1:6" ht="19.5" customHeight="1" hidden="1">
      <c r="A670" s="29" t="s">
        <v>412</v>
      </c>
      <c r="B670" s="69" t="s">
        <v>442</v>
      </c>
      <c r="C670" s="30" t="s">
        <v>568</v>
      </c>
      <c r="D670" s="93"/>
      <c r="E670" s="93"/>
      <c r="F670" s="93">
        <f t="shared" si="24"/>
        <v>0</v>
      </c>
    </row>
    <row r="671" spans="1:6" ht="17.25" customHeight="1" hidden="1">
      <c r="A671" s="29" t="s">
        <v>399</v>
      </c>
      <c r="B671" s="69" t="s">
        <v>442</v>
      </c>
      <c r="C671" s="30" t="s">
        <v>569</v>
      </c>
      <c r="D671" s="93"/>
      <c r="E671" s="93"/>
      <c r="F671" s="93">
        <f t="shared" si="24"/>
        <v>0</v>
      </c>
    </row>
    <row r="672" spans="1:6" ht="18.75" customHeight="1" hidden="1">
      <c r="A672" s="29" t="s">
        <v>413</v>
      </c>
      <c r="B672" s="69" t="s">
        <v>442</v>
      </c>
      <c r="C672" s="30" t="s">
        <v>570</v>
      </c>
      <c r="D672" s="93"/>
      <c r="E672" s="93"/>
      <c r="F672" s="93">
        <f t="shared" si="24"/>
        <v>0</v>
      </c>
    </row>
    <row r="673" spans="1:6" ht="19.5" customHeight="1" hidden="1">
      <c r="A673" s="29" t="s">
        <v>414</v>
      </c>
      <c r="B673" s="69" t="s">
        <v>442</v>
      </c>
      <c r="C673" s="30" t="s">
        <v>571</v>
      </c>
      <c r="D673" s="93"/>
      <c r="E673" s="93"/>
      <c r="F673" s="93">
        <f t="shared" si="24"/>
        <v>0</v>
      </c>
    </row>
    <row r="674" spans="1:6" ht="15.75" customHeight="1" hidden="1">
      <c r="A674" s="29" t="s">
        <v>415</v>
      </c>
      <c r="B674" s="69" t="s">
        <v>442</v>
      </c>
      <c r="C674" s="30" t="s">
        <v>572</v>
      </c>
      <c r="D674" s="93"/>
      <c r="E674" s="93"/>
      <c r="F674" s="93">
        <f t="shared" si="24"/>
        <v>0</v>
      </c>
    </row>
    <row r="675" spans="1:6" ht="21" customHeight="1" hidden="1">
      <c r="A675" s="29" t="s">
        <v>416</v>
      </c>
      <c r="B675" s="69" t="s">
        <v>442</v>
      </c>
      <c r="C675" s="30" t="s">
        <v>573</v>
      </c>
      <c r="D675" s="93"/>
      <c r="E675" s="93"/>
      <c r="F675" s="93">
        <f t="shared" si="24"/>
        <v>0</v>
      </c>
    </row>
    <row r="676" spans="1:6" ht="17.25" customHeight="1" hidden="1">
      <c r="A676" s="29" t="s">
        <v>417</v>
      </c>
      <c r="B676" s="69" t="s">
        <v>442</v>
      </c>
      <c r="C676" s="30" t="s">
        <v>574</v>
      </c>
      <c r="D676" s="92">
        <f>SUM(D677:D677)</f>
        <v>0</v>
      </c>
      <c r="E676" s="92">
        <f>SUM(E677:E677)</f>
        <v>0</v>
      </c>
      <c r="F676" s="93">
        <f t="shared" si="24"/>
        <v>0</v>
      </c>
    </row>
    <row r="677" spans="1:6" ht="15" customHeight="1" hidden="1">
      <c r="A677" s="29" t="s">
        <v>418</v>
      </c>
      <c r="B677" s="69" t="s">
        <v>442</v>
      </c>
      <c r="C677" s="30" t="s">
        <v>575</v>
      </c>
      <c r="D677" s="93"/>
      <c r="E677" s="93"/>
      <c r="F677" s="93">
        <f t="shared" si="24"/>
        <v>0</v>
      </c>
    </row>
    <row r="678" spans="1:6" ht="0.75" customHeight="1" hidden="1">
      <c r="A678" s="29" t="s">
        <v>397</v>
      </c>
      <c r="B678" s="69" t="s">
        <v>442</v>
      </c>
      <c r="C678" s="30" t="s">
        <v>576</v>
      </c>
      <c r="D678" s="93"/>
      <c r="E678" s="93"/>
      <c r="F678" s="93">
        <f t="shared" si="24"/>
        <v>0</v>
      </c>
    </row>
    <row r="679" spans="1:6" ht="13.5" customHeight="1" hidden="1">
      <c r="A679" s="29" t="s">
        <v>419</v>
      </c>
      <c r="B679" s="69" t="s">
        <v>442</v>
      </c>
      <c r="C679" s="30" t="s">
        <v>577</v>
      </c>
      <c r="D679" s="92">
        <f>SUM(D680:D681)</f>
        <v>0</v>
      </c>
      <c r="E679" s="92">
        <f>SUM(E680:E681)</f>
        <v>0</v>
      </c>
      <c r="F679" s="93">
        <f t="shared" si="24"/>
        <v>0</v>
      </c>
    </row>
    <row r="680" spans="1:6" ht="15.75" customHeight="1" hidden="1">
      <c r="A680" s="29" t="s">
        <v>420</v>
      </c>
      <c r="B680" s="69" t="s">
        <v>442</v>
      </c>
      <c r="C680" s="30" t="s">
        <v>578</v>
      </c>
      <c r="D680" s="93"/>
      <c r="E680" s="93"/>
      <c r="F680" s="93">
        <f t="shared" si="24"/>
        <v>0</v>
      </c>
    </row>
    <row r="681" spans="1:6" ht="14.25" customHeight="1" hidden="1">
      <c r="A681" s="29" t="s">
        <v>421</v>
      </c>
      <c r="B681" s="69" t="s">
        <v>442</v>
      </c>
      <c r="C681" s="30" t="s">
        <v>579</v>
      </c>
      <c r="D681" s="93"/>
      <c r="E681" s="93"/>
      <c r="F681" s="93">
        <f t="shared" si="24"/>
        <v>0</v>
      </c>
    </row>
    <row r="682" spans="1:6" ht="12" customHeight="1" hidden="1">
      <c r="A682" s="37" t="s">
        <v>299</v>
      </c>
      <c r="B682" s="52" t="s">
        <v>442</v>
      </c>
      <c r="C682" s="25" t="s">
        <v>663</v>
      </c>
      <c r="D682" s="95" t="e">
        <f>D683+D699</f>
        <v>#REF!</v>
      </c>
      <c r="E682" s="95" t="e">
        <f>E683+E699</f>
        <v>#REF!</v>
      </c>
      <c r="F682" s="93" t="e">
        <f t="shared" si="24"/>
        <v>#REF!</v>
      </c>
    </row>
    <row r="683" spans="1:6" ht="15.75" customHeight="1" hidden="1">
      <c r="A683" s="29" t="s">
        <v>408</v>
      </c>
      <c r="B683" s="69" t="s">
        <v>442</v>
      </c>
      <c r="C683" s="30" t="s">
        <v>465</v>
      </c>
      <c r="D683" s="92" t="e">
        <f>D684+D688+D695+#REF!</f>
        <v>#REF!</v>
      </c>
      <c r="E683" s="92" t="e">
        <f>E684+E688+E695+#REF!</f>
        <v>#REF!</v>
      </c>
      <c r="F683" s="93" t="e">
        <f t="shared" si="24"/>
        <v>#REF!</v>
      </c>
    </row>
    <row r="684" spans="1:6" ht="13.5" customHeight="1" hidden="1">
      <c r="A684" s="29" t="s">
        <v>409</v>
      </c>
      <c r="B684" s="69" t="s">
        <v>442</v>
      </c>
      <c r="C684" s="30" t="s">
        <v>466</v>
      </c>
      <c r="D684" s="92">
        <f>SUM(D685:D687)</f>
        <v>0</v>
      </c>
      <c r="E684" s="92">
        <f>SUM(E685:E687)</f>
        <v>0</v>
      </c>
      <c r="F684" s="93">
        <f t="shared" si="24"/>
        <v>0</v>
      </c>
    </row>
    <row r="685" spans="1:21" ht="13.5" customHeight="1" hidden="1">
      <c r="A685" s="29" t="s">
        <v>303</v>
      </c>
      <c r="B685" s="69" t="s">
        <v>442</v>
      </c>
      <c r="C685" s="30" t="s">
        <v>467</v>
      </c>
      <c r="D685" s="93"/>
      <c r="E685" s="93"/>
      <c r="F685" s="93">
        <f t="shared" si="24"/>
        <v>0</v>
      </c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</row>
    <row r="686" spans="1:21" ht="17.25" customHeight="1" hidden="1">
      <c r="A686" s="29" t="s">
        <v>410</v>
      </c>
      <c r="B686" s="69" t="s">
        <v>442</v>
      </c>
      <c r="C686" s="30" t="s">
        <v>468</v>
      </c>
      <c r="D686" s="93">
        <v>0</v>
      </c>
      <c r="E686" s="93"/>
      <c r="F686" s="93">
        <f t="shared" si="24"/>
        <v>0</v>
      </c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</row>
    <row r="687" spans="1:21" ht="12" customHeight="1" hidden="1">
      <c r="A687" s="29" t="s">
        <v>398</v>
      </c>
      <c r="B687" s="69" t="s">
        <v>442</v>
      </c>
      <c r="C687" s="30" t="s">
        <v>469</v>
      </c>
      <c r="D687" s="93"/>
      <c r="E687" s="93"/>
      <c r="F687" s="93">
        <f t="shared" si="24"/>
        <v>0</v>
      </c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</row>
    <row r="688" spans="1:21" ht="14.25" customHeight="1" hidden="1">
      <c r="A688" s="29" t="s">
        <v>411</v>
      </c>
      <c r="B688" s="69" t="s">
        <v>442</v>
      </c>
      <c r="C688" s="30" t="s">
        <v>581</v>
      </c>
      <c r="D688" s="92">
        <f>SUM(D689:D694)</f>
        <v>0</v>
      </c>
      <c r="E688" s="92">
        <f>SUM(E689:E694)</f>
        <v>0</v>
      </c>
      <c r="F688" s="93">
        <f t="shared" si="24"/>
        <v>0</v>
      </c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</row>
    <row r="689" spans="1:21" ht="14.25" customHeight="1" hidden="1">
      <c r="A689" s="29" t="s">
        <v>412</v>
      </c>
      <c r="B689" s="69" t="s">
        <v>442</v>
      </c>
      <c r="C689" s="30" t="s">
        <v>582</v>
      </c>
      <c r="D689" s="93"/>
      <c r="E689" s="93"/>
      <c r="F689" s="93">
        <f t="shared" si="24"/>
        <v>0</v>
      </c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</row>
    <row r="690" spans="1:21" ht="15" customHeight="1" hidden="1">
      <c r="A690" s="29" t="s">
        <v>399</v>
      </c>
      <c r="B690" s="69" t="s">
        <v>442</v>
      </c>
      <c r="C690" s="30" t="s">
        <v>583</v>
      </c>
      <c r="D690" s="93"/>
      <c r="E690" s="93"/>
      <c r="F690" s="93">
        <f t="shared" si="24"/>
        <v>0</v>
      </c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</row>
    <row r="691" spans="1:21" ht="16.5" customHeight="1" hidden="1">
      <c r="A691" s="29" t="s">
        <v>413</v>
      </c>
      <c r="B691" s="69" t="s">
        <v>442</v>
      </c>
      <c r="C691" s="30" t="s">
        <v>584</v>
      </c>
      <c r="D691" s="93"/>
      <c r="E691" s="93"/>
      <c r="F691" s="93">
        <f t="shared" si="24"/>
        <v>0</v>
      </c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</row>
    <row r="692" spans="1:21" ht="18" customHeight="1" hidden="1">
      <c r="A692" s="29" t="s">
        <v>414</v>
      </c>
      <c r="B692" s="69" t="s">
        <v>442</v>
      </c>
      <c r="C692" s="30" t="s">
        <v>585</v>
      </c>
      <c r="D692" s="93"/>
      <c r="E692" s="93"/>
      <c r="F692" s="93">
        <f t="shared" si="24"/>
        <v>0</v>
      </c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</row>
    <row r="693" spans="1:21" ht="12" customHeight="1" hidden="1">
      <c r="A693" s="29" t="s">
        <v>415</v>
      </c>
      <c r="B693" s="69" t="s">
        <v>442</v>
      </c>
      <c r="C693" s="30" t="s">
        <v>586</v>
      </c>
      <c r="D693" s="93"/>
      <c r="E693" s="93"/>
      <c r="F693" s="93">
        <f t="shared" si="24"/>
        <v>0</v>
      </c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</row>
    <row r="694" spans="1:21" ht="14.25" customHeight="1" hidden="1">
      <c r="A694" s="29" t="s">
        <v>416</v>
      </c>
      <c r="B694" s="69" t="s">
        <v>442</v>
      </c>
      <c r="C694" s="30" t="s">
        <v>587</v>
      </c>
      <c r="D694" s="93"/>
      <c r="E694" s="93"/>
      <c r="F694" s="93">
        <f t="shared" si="24"/>
        <v>0</v>
      </c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</row>
    <row r="695" spans="1:21" ht="9.75" customHeight="1" hidden="1">
      <c r="A695" s="29" t="s">
        <v>417</v>
      </c>
      <c r="B695" s="69" t="s">
        <v>442</v>
      </c>
      <c r="C695" s="30" t="s">
        <v>588</v>
      </c>
      <c r="D695" s="92" t="e">
        <f>SUM(#REF!)</f>
        <v>#REF!</v>
      </c>
      <c r="E695" s="92" t="e">
        <f>SUM(#REF!)</f>
        <v>#REF!</v>
      </c>
      <c r="F695" s="93" t="e">
        <f t="shared" si="24"/>
        <v>#REF!</v>
      </c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</row>
    <row r="696" spans="1:21" ht="13.5" customHeight="1">
      <c r="A696" s="144" t="s">
        <v>815</v>
      </c>
      <c r="B696" s="25" t="s">
        <v>442</v>
      </c>
      <c r="C696" s="25" t="s">
        <v>816</v>
      </c>
      <c r="D696" s="95">
        <f>D697</f>
        <v>0</v>
      </c>
      <c r="E696" s="95">
        <f>E697</f>
        <v>0</v>
      </c>
      <c r="F696" s="95">
        <f aca="true" t="shared" si="26" ref="F696:F702">D696-E696</f>
        <v>0</v>
      </c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</row>
    <row r="697" spans="1:21" ht="14.25" customHeight="1">
      <c r="A697" s="143" t="s">
        <v>408</v>
      </c>
      <c r="B697" s="30" t="s">
        <v>442</v>
      </c>
      <c r="C697" s="30" t="s">
        <v>817</v>
      </c>
      <c r="D697" s="92">
        <f>D698</f>
        <v>0</v>
      </c>
      <c r="E697" s="92">
        <f>E698</f>
        <v>0</v>
      </c>
      <c r="F697" s="93">
        <f t="shared" si="26"/>
        <v>0</v>
      </c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</row>
    <row r="698" spans="1:21" ht="14.25" customHeight="1">
      <c r="A698" s="27" t="s">
        <v>686</v>
      </c>
      <c r="B698" s="186" t="s">
        <v>442</v>
      </c>
      <c r="C698" s="186" t="s">
        <v>818</v>
      </c>
      <c r="D698" s="185"/>
      <c r="E698" s="185"/>
      <c r="F698" s="93">
        <f t="shared" si="26"/>
        <v>0</v>
      </c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</row>
    <row r="699" spans="1:38" s="43" customFormat="1" ht="15.75" customHeight="1">
      <c r="A699" s="151" t="s">
        <v>680</v>
      </c>
      <c r="B699" s="52" t="s">
        <v>442</v>
      </c>
      <c r="C699" s="25" t="s">
        <v>181</v>
      </c>
      <c r="D699" s="95">
        <f>D700</f>
        <v>100000</v>
      </c>
      <c r="E699" s="95">
        <f>E700</f>
        <v>0</v>
      </c>
      <c r="F699" s="92">
        <f t="shared" si="26"/>
        <v>100000</v>
      </c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196"/>
      <c r="W699" s="196"/>
      <c r="X699" s="196"/>
      <c r="Y699" s="196"/>
      <c r="Z699" s="196"/>
      <c r="AA699" s="196"/>
      <c r="AB699" s="196"/>
      <c r="AC699" s="196"/>
      <c r="AD699" s="196"/>
      <c r="AE699" s="196"/>
      <c r="AF699" s="196"/>
      <c r="AG699" s="196"/>
      <c r="AH699" s="196"/>
      <c r="AI699" s="196"/>
      <c r="AJ699" s="196"/>
      <c r="AK699" s="196"/>
      <c r="AL699" s="196"/>
    </row>
    <row r="700" spans="1:38" s="43" customFormat="1" ht="15.75" customHeight="1">
      <c r="A700" s="143" t="s">
        <v>408</v>
      </c>
      <c r="B700" s="156">
        <v>200</v>
      </c>
      <c r="C700" s="157" t="s">
        <v>182</v>
      </c>
      <c r="D700" s="217">
        <f>D701</f>
        <v>100000</v>
      </c>
      <c r="E700" s="217">
        <f>E701</f>
        <v>0</v>
      </c>
      <c r="F700" s="92">
        <f t="shared" si="26"/>
        <v>100000</v>
      </c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196"/>
      <c r="W700" s="196"/>
      <c r="X700" s="196"/>
      <c r="Y700" s="196"/>
      <c r="Z700" s="196"/>
      <c r="AA700" s="196"/>
      <c r="AB700" s="196"/>
      <c r="AC700" s="196"/>
      <c r="AD700" s="196"/>
      <c r="AE700" s="196"/>
      <c r="AF700" s="196"/>
      <c r="AG700" s="196"/>
      <c r="AH700" s="196"/>
      <c r="AI700" s="196"/>
      <c r="AJ700" s="196"/>
      <c r="AK700" s="196"/>
      <c r="AL700" s="196"/>
    </row>
    <row r="701" spans="1:38" s="43" customFormat="1" ht="11.25" customHeight="1">
      <c r="A701" s="27" t="s">
        <v>397</v>
      </c>
      <c r="B701" s="19" t="s">
        <v>442</v>
      </c>
      <c r="C701" s="28" t="s">
        <v>183</v>
      </c>
      <c r="D701" s="93">
        <v>100000</v>
      </c>
      <c r="E701" s="93"/>
      <c r="F701" s="158">
        <f t="shared" si="26"/>
        <v>100000</v>
      </c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196"/>
      <c r="W701" s="196"/>
      <c r="X701" s="196"/>
      <c r="Y701" s="196"/>
      <c r="Z701" s="196"/>
      <c r="AA701" s="196"/>
      <c r="AB701" s="196"/>
      <c r="AC701" s="196"/>
      <c r="AD701" s="196"/>
      <c r="AE701" s="196"/>
      <c r="AF701" s="196"/>
      <c r="AG701" s="196"/>
      <c r="AH701" s="196"/>
      <c r="AI701" s="196"/>
      <c r="AJ701" s="196"/>
      <c r="AK701" s="196"/>
      <c r="AL701" s="196"/>
    </row>
    <row r="702" spans="1:31" s="43" customFormat="1" ht="37.5" customHeight="1">
      <c r="A702" s="37" t="s">
        <v>795</v>
      </c>
      <c r="B702" s="177">
        <v>200</v>
      </c>
      <c r="C702" s="178" t="s">
        <v>184</v>
      </c>
      <c r="D702" s="179">
        <f aca="true" t="shared" si="27" ref="D702:E704">D703</f>
        <v>1000000</v>
      </c>
      <c r="E702" s="179">
        <f t="shared" si="27"/>
        <v>0</v>
      </c>
      <c r="F702" s="173">
        <f t="shared" si="26"/>
        <v>1000000</v>
      </c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196"/>
      <c r="W702" s="196"/>
      <c r="X702" s="196"/>
      <c r="Y702" s="196"/>
      <c r="Z702" s="196"/>
      <c r="AA702" s="196"/>
      <c r="AB702" s="196"/>
      <c r="AC702" s="196"/>
      <c r="AD702" s="196"/>
      <c r="AE702" s="196"/>
    </row>
    <row r="703" spans="1:31" s="43" customFormat="1" ht="21" customHeight="1">
      <c r="A703" s="29" t="s">
        <v>408</v>
      </c>
      <c r="B703" s="129" t="s">
        <v>442</v>
      </c>
      <c r="C703" s="194" t="s">
        <v>185</v>
      </c>
      <c r="D703" s="192">
        <f t="shared" si="27"/>
        <v>1000000</v>
      </c>
      <c r="E703" s="192">
        <f t="shared" si="27"/>
        <v>0</v>
      </c>
      <c r="F703" s="193">
        <f aca="true" t="shared" si="28" ref="F703:F710">D703-E703</f>
        <v>1000000</v>
      </c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196"/>
      <c r="W703" s="196"/>
      <c r="X703" s="196"/>
      <c r="Y703" s="196"/>
      <c r="Z703" s="196"/>
      <c r="AA703" s="196"/>
      <c r="AB703" s="196"/>
      <c r="AC703" s="196"/>
      <c r="AD703" s="196"/>
      <c r="AE703" s="196"/>
    </row>
    <row r="704" spans="1:31" s="43" customFormat="1" ht="21" customHeight="1">
      <c r="A704" s="29" t="s">
        <v>796</v>
      </c>
      <c r="B704" s="128">
        <v>200</v>
      </c>
      <c r="C704" s="194" t="s">
        <v>186</v>
      </c>
      <c r="D704" s="191">
        <f t="shared" si="27"/>
        <v>1000000</v>
      </c>
      <c r="E704" s="191">
        <f t="shared" si="27"/>
        <v>0</v>
      </c>
      <c r="F704" s="193">
        <f t="shared" si="28"/>
        <v>1000000</v>
      </c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196"/>
      <c r="W704" s="196"/>
      <c r="X704" s="196"/>
      <c r="Y704" s="196"/>
      <c r="Z704" s="196"/>
      <c r="AA704" s="196"/>
      <c r="AB704" s="196"/>
      <c r="AC704" s="196"/>
      <c r="AD704" s="196"/>
      <c r="AE704" s="196"/>
    </row>
    <row r="705" spans="1:31" s="43" customFormat="1" ht="21" customHeight="1">
      <c r="A705" s="27" t="s">
        <v>686</v>
      </c>
      <c r="B705" s="182" t="s">
        <v>442</v>
      </c>
      <c r="C705" s="174" t="s">
        <v>187</v>
      </c>
      <c r="D705" s="160">
        <v>1000000</v>
      </c>
      <c r="E705" s="160"/>
      <c r="F705" s="195">
        <f t="shared" si="28"/>
        <v>1000000</v>
      </c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196"/>
      <c r="W705" s="196"/>
      <c r="X705" s="196"/>
      <c r="Y705" s="196"/>
      <c r="Z705" s="196"/>
      <c r="AA705" s="196"/>
      <c r="AB705" s="196"/>
      <c r="AC705" s="196"/>
      <c r="AD705" s="196"/>
      <c r="AE705" s="196"/>
    </row>
    <row r="706" spans="1:31" s="43" customFormat="1" ht="25.5" customHeight="1">
      <c r="A706" s="37" t="s">
        <v>810</v>
      </c>
      <c r="B706" s="177">
        <v>200</v>
      </c>
      <c r="C706" s="178" t="s">
        <v>811</v>
      </c>
      <c r="D706" s="179">
        <f aca="true" t="shared" si="29" ref="D706:E708">D707</f>
        <v>0</v>
      </c>
      <c r="E706" s="179">
        <f t="shared" si="29"/>
        <v>0</v>
      </c>
      <c r="F706" s="173">
        <f t="shared" si="28"/>
        <v>0</v>
      </c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196"/>
      <c r="W706" s="196"/>
      <c r="X706" s="196"/>
      <c r="Y706" s="196"/>
      <c r="Z706" s="196"/>
      <c r="AA706" s="196"/>
      <c r="AB706" s="196"/>
      <c r="AC706" s="196"/>
      <c r="AD706" s="196"/>
      <c r="AE706" s="196"/>
    </row>
    <row r="707" spans="1:31" s="43" customFormat="1" ht="21" customHeight="1">
      <c r="A707" s="29" t="s">
        <v>408</v>
      </c>
      <c r="B707" s="129" t="s">
        <v>442</v>
      </c>
      <c r="C707" s="194" t="s">
        <v>812</v>
      </c>
      <c r="D707" s="192">
        <f t="shared" si="29"/>
        <v>0</v>
      </c>
      <c r="E707" s="192">
        <f t="shared" si="29"/>
        <v>0</v>
      </c>
      <c r="F707" s="193">
        <f t="shared" si="28"/>
        <v>0</v>
      </c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196"/>
      <c r="W707" s="196"/>
      <c r="X707" s="196"/>
      <c r="Y707" s="196"/>
      <c r="Z707" s="196"/>
      <c r="AA707" s="196"/>
      <c r="AB707" s="196"/>
      <c r="AC707" s="196"/>
      <c r="AD707" s="196"/>
      <c r="AE707" s="196"/>
    </row>
    <row r="708" spans="1:31" s="43" customFormat="1" ht="21" customHeight="1">
      <c r="A708" s="29" t="s">
        <v>796</v>
      </c>
      <c r="B708" s="128">
        <v>200</v>
      </c>
      <c r="C708" s="194" t="s">
        <v>813</v>
      </c>
      <c r="D708" s="191">
        <f t="shared" si="29"/>
        <v>0</v>
      </c>
      <c r="E708" s="191">
        <f t="shared" si="29"/>
        <v>0</v>
      </c>
      <c r="F708" s="193">
        <f t="shared" si="28"/>
        <v>0</v>
      </c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196"/>
      <c r="W708" s="196"/>
      <c r="X708" s="196"/>
      <c r="Y708" s="196"/>
      <c r="Z708" s="196"/>
      <c r="AA708" s="196"/>
      <c r="AB708" s="196"/>
      <c r="AC708" s="196"/>
      <c r="AD708" s="196"/>
      <c r="AE708" s="196"/>
    </row>
    <row r="709" spans="1:31" s="43" customFormat="1" ht="21" customHeight="1">
      <c r="A709" s="27" t="s">
        <v>686</v>
      </c>
      <c r="B709" s="182" t="s">
        <v>442</v>
      </c>
      <c r="C709" s="174" t="s">
        <v>814</v>
      </c>
      <c r="D709" s="160"/>
      <c r="E709" s="160"/>
      <c r="F709" s="195">
        <f t="shared" si="28"/>
        <v>0</v>
      </c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196"/>
      <c r="W709" s="196"/>
      <c r="X709" s="196"/>
      <c r="Y709" s="196"/>
      <c r="Z709" s="196"/>
      <c r="AA709" s="196"/>
      <c r="AB709" s="196"/>
      <c r="AC709" s="196"/>
      <c r="AD709" s="196"/>
      <c r="AE709" s="196"/>
    </row>
    <row r="710" spans="1:31" s="43" customFormat="1" ht="34.5" customHeight="1">
      <c r="A710" s="41" t="s">
        <v>805</v>
      </c>
      <c r="B710" s="74" t="s">
        <v>442</v>
      </c>
      <c r="C710" s="197">
        <v>10019991001000000</v>
      </c>
      <c r="D710" s="198">
        <f>D711</f>
        <v>600000</v>
      </c>
      <c r="E710" s="199">
        <f>E711</f>
        <v>39071.64</v>
      </c>
      <c r="F710" s="199">
        <f t="shared" si="28"/>
        <v>560928.36</v>
      </c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196"/>
      <c r="W710" s="196"/>
      <c r="X710" s="196"/>
      <c r="Y710" s="196"/>
      <c r="Z710" s="196"/>
      <c r="AA710" s="196"/>
      <c r="AB710" s="196"/>
      <c r="AC710" s="196"/>
      <c r="AD710" s="196"/>
      <c r="AE710" s="196"/>
    </row>
    <row r="711" spans="1:31" s="43" customFormat="1" ht="21" customHeight="1">
      <c r="A711" s="111" t="s">
        <v>516</v>
      </c>
      <c r="B711" s="46" t="s">
        <v>442</v>
      </c>
      <c r="C711" s="25" t="s">
        <v>188</v>
      </c>
      <c r="D711" s="95">
        <f aca="true" t="shared" si="30" ref="D711:E713">D712</f>
        <v>600000</v>
      </c>
      <c r="E711" s="95">
        <f t="shared" si="30"/>
        <v>39071.64</v>
      </c>
      <c r="F711" s="95">
        <f>D711-E711</f>
        <v>560928.36</v>
      </c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196"/>
      <c r="W711" s="196"/>
      <c r="X711" s="196"/>
      <c r="Y711" s="196"/>
      <c r="Z711" s="196"/>
      <c r="AA711" s="196"/>
      <c r="AB711" s="196"/>
      <c r="AC711" s="196"/>
      <c r="AD711" s="196"/>
      <c r="AE711" s="196"/>
    </row>
    <row r="712" spans="1:31" s="43" customFormat="1" ht="13.5" customHeight="1">
      <c r="A712" s="29" t="s">
        <v>408</v>
      </c>
      <c r="B712" s="69" t="s">
        <v>442</v>
      </c>
      <c r="C712" s="30" t="s">
        <v>189</v>
      </c>
      <c r="D712" s="87">
        <f t="shared" si="30"/>
        <v>600000</v>
      </c>
      <c r="E712" s="87">
        <f t="shared" si="30"/>
        <v>39071.64</v>
      </c>
      <c r="F712" s="92">
        <f>D712-E712</f>
        <v>560928.36</v>
      </c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196"/>
      <c r="W712" s="196"/>
      <c r="X712" s="196"/>
      <c r="Y712" s="196"/>
      <c r="Z712" s="196"/>
      <c r="AA712" s="196"/>
      <c r="AB712" s="196"/>
      <c r="AC712" s="196"/>
      <c r="AD712" s="196"/>
      <c r="AE712" s="196"/>
    </row>
    <row r="713" spans="1:31" s="43" customFormat="1" ht="21.75" customHeight="1">
      <c r="A713" s="29" t="s">
        <v>418</v>
      </c>
      <c r="B713" s="69" t="s">
        <v>442</v>
      </c>
      <c r="C713" s="30" t="s">
        <v>190</v>
      </c>
      <c r="D713" s="87">
        <f t="shared" si="30"/>
        <v>600000</v>
      </c>
      <c r="E713" s="87">
        <f t="shared" si="30"/>
        <v>39071.64</v>
      </c>
      <c r="F713" s="92">
        <f>D713-E713</f>
        <v>560928.36</v>
      </c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196"/>
      <c r="W713" s="196"/>
      <c r="X713" s="196"/>
      <c r="Y713" s="196"/>
      <c r="Z713" s="196"/>
      <c r="AA713" s="196"/>
      <c r="AB713" s="196"/>
      <c r="AC713" s="196"/>
      <c r="AD713" s="196"/>
      <c r="AE713" s="196"/>
    </row>
    <row r="714" spans="1:31" s="43" customFormat="1" ht="21" customHeight="1" thickBot="1">
      <c r="A714" s="78" t="s">
        <v>375</v>
      </c>
      <c r="B714" s="76" t="s">
        <v>442</v>
      </c>
      <c r="C714" s="30" t="s">
        <v>191</v>
      </c>
      <c r="D714" s="97">
        <v>600000</v>
      </c>
      <c r="E714" s="97">
        <v>39071.64</v>
      </c>
      <c r="F714" s="98">
        <f>D714-E714</f>
        <v>560928.36</v>
      </c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196"/>
      <c r="W714" s="196"/>
      <c r="X714" s="196"/>
      <c r="Y714" s="196"/>
      <c r="Z714" s="196"/>
      <c r="AA714" s="196"/>
      <c r="AB714" s="196"/>
      <c r="AC714" s="196"/>
      <c r="AD714" s="196"/>
      <c r="AE714" s="196"/>
    </row>
    <row r="715" spans="1:31" s="43" customFormat="1" ht="14.25" customHeight="1" thickTop="1">
      <c r="A715" s="41" t="s">
        <v>650</v>
      </c>
      <c r="B715" s="74" t="s">
        <v>442</v>
      </c>
      <c r="C715" s="75" t="s">
        <v>651</v>
      </c>
      <c r="D715" s="99">
        <f>D716</f>
        <v>3650000</v>
      </c>
      <c r="E715" s="99">
        <f>E716</f>
        <v>139000</v>
      </c>
      <c r="F715" s="100">
        <f aca="true" t="shared" si="31" ref="F715:F724">D715-E715</f>
        <v>3511000</v>
      </c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196"/>
      <c r="W715" s="196"/>
      <c r="X715" s="196"/>
      <c r="Y715" s="196"/>
      <c r="Z715" s="196"/>
      <c r="AA715" s="196"/>
      <c r="AB715" s="196"/>
      <c r="AC715" s="196"/>
      <c r="AD715" s="196"/>
      <c r="AE715" s="196"/>
    </row>
    <row r="716" spans="1:31" s="43" customFormat="1" ht="15" customHeight="1">
      <c r="A716" s="38" t="s">
        <v>589</v>
      </c>
      <c r="B716" s="52" t="s">
        <v>442</v>
      </c>
      <c r="C716" s="25" t="s">
        <v>652</v>
      </c>
      <c r="D716" s="95">
        <f>D717</f>
        <v>3650000</v>
      </c>
      <c r="E716" s="95">
        <f>E717</f>
        <v>139000</v>
      </c>
      <c r="F716" s="92">
        <f t="shared" si="31"/>
        <v>3511000</v>
      </c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196"/>
      <c r="W716" s="196"/>
      <c r="X716" s="196"/>
      <c r="Y716" s="196"/>
      <c r="Z716" s="196"/>
      <c r="AA716" s="196"/>
      <c r="AB716" s="196"/>
      <c r="AC716" s="196"/>
      <c r="AD716" s="196"/>
      <c r="AE716" s="196"/>
    </row>
    <row r="717" spans="1:31" s="43" customFormat="1" ht="15" customHeight="1">
      <c r="A717" s="29" t="s">
        <v>408</v>
      </c>
      <c r="B717" s="69" t="s">
        <v>442</v>
      </c>
      <c r="C717" s="30" t="s">
        <v>192</v>
      </c>
      <c r="D717" s="92">
        <f>D722+D724</f>
        <v>3650000</v>
      </c>
      <c r="E717" s="92">
        <f>E722+E724</f>
        <v>139000</v>
      </c>
      <c r="F717" s="92">
        <f t="shared" si="31"/>
        <v>3511000</v>
      </c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196"/>
      <c r="W717" s="196"/>
      <c r="X717" s="196"/>
      <c r="Y717" s="196"/>
      <c r="Z717" s="196"/>
      <c r="AA717" s="196"/>
      <c r="AB717" s="196"/>
      <c r="AC717" s="196"/>
      <c r="AD717" s="196"/>
      <c r="AE717" s="196"/>
    </row>
    <row r="718" spans="1:21" s="43" customFormat="1" ht="0.75" customHeight="1">
      <c r="A718" s="29" t="s">
        <v>405</v>
      </c>
      <c r="B718" s="69"/>
      <c r="C718" s="30" t="s">
        <v>193</v>
      </c>
      <c r="D718" s="92"/>
      <c r="E718" s="92">
        <f>E728</f>
        <v>0</v>
      </c>
      <c r="F718" s="92">
        <f t="shared" si="31"/>
        <v>0</v>
      </c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</row>
    <row r="719" spans="1:21" s="43" customFormat="1" ht="15.75" customHeight="1" hidden="1">
      <c r="A719" s="29" t="s">
        <v>410</v>
      </c>
      <c r="B719" s="69"/>
      <c r="C719" s="30" t="s">
        <v>406</v>
      </c>
      <c r="D719" s="92"/>
      <c r="E719" s="92">
        <f>E729</f>
        <v>0</v>
      </c>
      <c r="F719" s="92">
        <f t="shared" si="31"/>
        <v>0</v>
      </c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</row>
    <row r="720" spans="1:21" s="43" customFormat="1" ht="15.75" customHeight="1" hidden="1">
      <c r="A720" s="29" t="s">
        <v>411</v>
      </c>
      <c r="B720" s="69" t="s">
        <v>442</v>
      </c>
      <c r="C720" s="30" t="s">
        <v>653</v>
      </c>
      <c r="D720" s="92">
        <f>SUM(D721:D722)</f>
        <v>3650000</v>
      </c>
      <c r="E720" s="92">
        <f>SUM(E721:E722)</f>
        <v>139000</v>
      </c>
      <c r="F720" s="92">
        <f t="shared" si="31"/>
        <v>3511000</v>
      </c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</row>
    <row r="721" spans="1:21" s="43" customFormat="1" ht="13.5" customHeight="1" hidden="1">
      <c r="A721" s="29" t="s">
        <v>399</v>
      </c>
      <c r="B721" s="69" t="s">
        <v>442</v>
      </c>
      <c r="C721" s="30" t="s">
        <v>434</v>
      </c>
      <c r="D721" s="92">
        <f>D731+D741</f>
        <v>200000</v>
      </c>
      <c r="E721" s="92">
        <f>E731+E741</f>
        <v>0</v>
      </c>
      <c r="F721" s="92">
        <f t="shared" si="31"/>
        <v>200000</v>
      </c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</row>
    <row r="722" spans="1:6" ht="21" customHeight="1">
      <c r="A722" s="29" t="s">
        <v>687</v>
      </c>
      <c r="B722" s="69" t="s">
        <v>442</v>
      </c>
      <c r="C722" s="30" t="s">
        <v>194</v>
      </c>
      <c r="D722" s="92">
        <f>D723</f>
        <v>3450000</v>
      </c>
      <c r="E722" s="92">
        <f>E723</f>
        <v>139000</v>
      </c>
      <c r="F722" s="92">
        <f t="shared" si="31"/>
        <v>3311000</v>
      </c>
    </row>
    <row r="723" spans="1:6" ht="24" customHeight="1" thickBot="1">
      <c r="A723" s="29" t="s">
        <v>255</v>
      </c>
      <c r="B723" s="69" t="s">
        <v>442</v>
      </c>
      <c r="C723" s="77" t="s">
        <v>195</v>
      </c>
      <c r="D723" s="92">
        <f>D734+D740</f>
        <v>3450000</v>
      </c>
      <c r="E723" s="92">
        <f>E734+E740</f>
        <v>139000</v>
      </c>
      <c r="F723" s="92">
        <f t="shared" si="31"/>
        <v>3311000</v>
      </c>
    </row>
    <row r="724" spans="1:6" ht="12" customHeight="1" thickTop="1">
      <c r="A724" s="29" t="s">
        <v>397</v>
      </c>
      <c r="B724" s="69" t="s">
        <v>442</v>
      </c>
      <c r="C724" s="30" t="s">
        <v>196</v>
      </c>
      <c r="D724" s="92">
        <f>D743</f>
        <v>200000</v>
      </c>
      <c r="E724" s="92">
        <f>E743</f>
        <v>0</v>
      </c>
      <c r="F724" s="92">
        <f t="shared" si="31"/>
        <v>200000</v>
      </c>
    </row>
    <row r="725" spans="1:6" ht="16.5" customHeight="1">
      <c r="A725" s="38" t="s">
        <v>589</v>
      </c>
      <c r="B725" s="46" t="s">
        <v>442</v>
      </c>
      <c r="C725" s="25" t="s">
        <v>212</v>
      </c>
      <c r="D725" s="152">
        <f>D727+D735</f>
        <v>2550000</v>
      </c>
      <c r="E725" s="152">
        <f>E727+E735</f>
        <v>139000</v>
      </c>
      <c r="F725" s="92">
        <f>E725-E725</f>
        <v>0</v>
      </c>
    </row>
    <row r="726" spans="1:6" ht="12.75" customHeight="1">
      <c r="A726" s="29" t="s">
        <v>213</v>
      </c>
      <c r="B726" s="69" t="s">
        <v>442</v>
      </c>
      <c r="C726" s="30" t="s">
        <v>197</v>
      </c>
      <c r="D726" s="92">
        <f>D733+D732</f>
        <v>2550000</v>
      </c>
      <c r="E726" s="92">
        <f>E733+E732</f>
        <v>139000</v>
      </c>
      <c r="F726" s="92"/>
    </row>
    <row r="727" spans="1:6" ht="11.25" customHeight="1">
      <c r="A727" s="29" t="s">
        <v>408</v>
      </c>
      <c r="B727" s="69" t="s">
        <v>442</v>
      </c>
      <c r="C727" s="30" t="s">
        <v>197</v>
      </c>
      <c r="D727" s="92">
        <f>D733</f>
        <v>2550000</v>
      </c>
      <c r="E727" s="92">
        <f>E733</f>
        <v>139000</v>
      </c>
      <c r="F727" s="92">
        <f aca="true" t="shared" si="32" ref="F727:F732">D727-E727</f>
        <v>2411000</v>
      </c>
    </row>
    <row r="728" spans="1:6" ht="0.75" customHeight="1" hidden="1">
      <c r="A728" s="29" t="s">
        <v>405</v>
      </c>
      <c r="B728" s="69"/>
      <c r="C728" s="30" t="s">
        <v>403</v>
      </c>
      <c r="D728" s="92"/>
      <c r="E728" s="92">
        <f>E729</f>
        <v>0</v>
      </c>
      <c r="F728" s="92">
        <f t="shared" si="32"/>
        <v>0</v>
      </c>
    </row>
    <row r="729" spans="1:6" ht="27.75" customHeight="1" hidden="1">
      <c r="A729" s="29" t="s">
        <v>410</v>
      </c>
      <c r="B729" s="69"/>
      <c r="C729" s="30" t="s">
        <v>404</v>
      </c>
      <c r="D729" s="92"/>
      <c r="E729" s="92"/>
      <c r="F729" s="92">
        <f t="shared" si="32"/>
        <v>0</v>
      </c>
    </row>
    <row r="730" spans="1:6" ht="12.75" customHeight="1" hidden="1">
      <c r="A730" s="29" t="s">
        <v>411</v>
      </c>
      <c r="B730" s="69" t="s">
        <v>442</v>
      </c>
      <c r="C730" s="30" t="s">
        <v>654</v>
      </c>
      <c r="D730" s="92">
        <f>SUM(D731:D733)</f>
        <v>2550000</v>
      </c>
      <c r="E730" s="92">
        <f>SUM(E731:E733)</f>
        <v>139000</v>
      </c>
      <c r="F730" s="92">
        <f t="shared" si="32"/>
        <v>2411000</v>
      </c>
    </row>
    <row r="731" spans="1:6" ht="13.5" customHeight="1" hidden="1">
      <c r="A731" s="29" t="s">
        <v>399</v>
      </c>
      <c r="B731" s="69" t="s">
        <v>442</v>
      </c>
      <c r="C731" s="30" t="s">
        <v>655</v>
      </c>
      <c r="D731" s="93">
        <f>30000-30000</f>
        <v>0</v>
      </c>
      <c r="E731" s="93"/>
      <c r="F731" s="92">
        <f t="shared" si="32"/>
        <v>0</v>
      </c>
    </row>
    <row r="732" spans="1:6" ht="18" customHeight="1" hidden="1">
      <c r="A732" s="29" t="s">
        <v>414</v>
      </c>
      <c r="B732" s="69" t="s">
        <v>442</v>
      </c>
      <c r="C732" s="30" t="s">
        <v>433</v>
      </c>
      <c r="D732" s="93"/>
      <c r="E732" s="93"/>
      <c r="F732" s="92">
        <f t="shared" si="32"/>
        <v>0</v>
      </c>
    </row>
    <row r="733" spans="1:6" ht="23.25" customHeight="1">
      <c r="A733" s="29" t="s">
        <v>687</v>
      </c>
      <c r="B733" s="69" t="s">
        <v>442</v>
      </c>
      <c r="C733" s="30" t="s">
        <v>198</v>
      </c>
      <c r="D733" s="141">
        <f>D734</f>
        <v>2550000</v>
      </c>
      <c r="E733" s="141">
        <f>E734</f>
        <v>139000</v>
      </c>
      <c r="F733" s="92">
        <f aca="true" t="shared" si="33" ref="F733:F743">D733-E733</f>
        <v>2411000</v>
      </c>
    </row>
    <row r="734" spans="1:6" ht="23.25" customHeight="1">
      <c r="A734" s="27" t="s">
        <v>686</v>
      </c>
      <c r="B734" s="70" t="s">
        <v>442</v>
      </c>
      <c r="C734" s="28" t="s">
        <v>199</v>
      </c>
      <c r="D734" s="93">
        <v>2550000</v>
      </c>
      <c r="E734" s="93">
        <v>139000</v>
      </c>
      <c r="F734" s="92">
        <f t="shared" si="33"/>
        <v>2411000</v>
      </c>
    </row>
    <row r="735" spans="1:6" ht="15.75" customHeight="1" hidden="1">
      <c r="A735" s="29" t="s">
        <v>419</v>
      </c>
      <c r="B735" s="69" t="s">
        <v>442</v>
      </c>
      <c r="C735" s="30" t="s">
        <v>431</v>
      </c>
      <c r="D735" s="93">
        <f>D736</f>
        <v>0</v>
      </c>
      <c r="E735" s="93">
        <f>E736</f>
        <v>0</v>
      </c>
      <c r="F735" s="92">
        <f t="shared" si="33"/>
        <v>0</v>
      </c>
    </row>
    <row r="736" spans="1:6" ht="12" customHeight="1" hidden="1">
      <c r="A736" s="29" t="s">
        <v>432</v>
      </c>
      <c r="B736" s="69" t="s">
        <v>442</v>
      </c>
      <c r="C736" s="30" t="s">
        <v>430</v>
      </c>
      <c r="D736" s="93">
        <f>5000-5000</f>
        <v>0</v>
      </c>
      <c r="E736" s="93"/>
      <c r="F736" s="92">
        <f t="shared" si="33"/>
        <v>0</v>
      </c>
    </row>
    <row r="737" spans="1:6" ht="23.25" customHeight="1">
      <c r="A737" s="29" t="s">
        <v>200</v>
      </c>
      <c r="B737" s="69" t="s">
        <v>442</v>
      </c>
      <c r="C737" s="30" t="s">
        <v>201</v>
      </c>
      <c r="D737" s="92">
        <f>D738+D741</f>
        <v>1100000</v>
      </c>
      <c r="E737" s="92">
        <f>E738+E741</f>
        <v>0</v>
      </c>
      <c r="F737" s="92">
        <f t="shared" si="33"/>
        <v>1100000</v>
      </c>
    </row>
    <row r="738" spans="1:6" ht="11.25" customHeight="1">
      <c r="A738" s="29" t="s">
        <v>408</v>
      </c>
      <c r="B738" s="69" t="s">
        <v>442</v>
      </c>
      <c r="C738" s="30" t="s">
        <v>205</v>
      </c>
      <c r="D738" s="92">
        <f>D739</f>
        <v>900000</v>
      </c>
      <c r="E738" s="92">
        <f>E739</f>
        <v>0</v>
      </c>
      <c r="F738" s="92">
        <f t="shared" si="33"/>
        <v>900000</v>
      </c>
    </row>
    <row r="739" spans="1:6" ht="22.5">
      <c r="A739" s="29" t="s">
        <v>687</v>
      </c>
      <c r="B739" s="69" t="s">
        <v>442</v>
      </c>
      <c r="C739" s="30" t="s">
        <v>206</v>
      </c>
      <c r="D739" s="92">
        <f>D740</f>
        <v>900000</v>
      </c>
      <c r="E739" s="92">
        <f>E740</f>
        <v>0</v>
      </c>
      <c r="F739" s="92">
        <f t="shared" si="33"/>
        <v>900000</v>
      </c>
    </row>
    <row r="740" spans="1:6" s="20" customFormat="1" ht="22.5" customHeight="1">
      <c r="A740" s="27" t="s">
        <v>686</v>
      </c>
      <c r="B740" s="70" t="s">
        <v>442</v>
      </c>
      <c r="C740" s="28" t="s">
        <v>207</v>
      </c>
      <c r="D740" s="93">
        <v>900000</v>
      </c>
      <c r="E740" s="93"/>
      <c r="F740" s="92">
        <f t="shared" si="33"/>
        <v>900000</v>
      </c>
    </row>
    <row r="741" spans="1:6" s="20" customFormat="1" ht="25.5" customHeight="1">
      <c r="A741" s="29" t="s">
        <v>214</v>
      </c>
      <c r="B741" s="69" t="s">
        <v>442</v>
      </c>
      <c r="C741" s="30" t="s">
        <v>202</v>
      </c>
      <c r="D741" s="92">
        <f>D742</f>
        <v>200000</v>
      </c>
      <c r="E741" s="92">
        <f>E742</f>
        <v>0</v>
      </c>
      <c r="F741" s="92">
        <f t="shared" si="33"/>
        <v>200000</v>
      </c>
    </row>
    <row r="742" spans="1:6" s="20" customFormat="1" ht="12.75" customHeight="1">
      <c r="A742" s="29" t="s">
        <v>408</v>
      </c>
      <c r="B742" s="69" t="s">
        <v>442</v>
      </c>
      <c r="C742" s="30" t="s">
        <v>203</v>
      </c>
      <c r="D742" s="93">
        <f>D743</f>
        <v>200000</v>
      </c>
      <c r="E742" s="93">
        <f>E743</f>
        <v>0</v>
      </c>
      <c r="F742" s="92">
        <f t="shared" si="33"/>
        <v>200000</v>
      </c>
    </row>
    <row r="743" spans="1:6" s="20" customFormat="1" ht="14.25" customHeight="1">
      <c r="A743" s="29" t="s">
        <v>397</v>
      </c>
      <c r="B743" s="69" t="s">
        <v>442</v>
      </c>
      <c r="C743" s="30" t="s">
        <v>204</v>
      </c>
      <c r="D743" s="93">
        <v>200000</v>
      </c>
      <c r="E743" s="93"/>
      <c r="F743" s="92">
        <f t="shared" si="33"/>
        <v>200000</v>
      </c>
    </row>
    <row r="744" spans="1:8" ht="12.75">
      <c r="A744" s="127" t="s">
        <v>435</v>
      </c>
      <c r="B744" s="72" t="s">
        <v>436</v>
      </c>
      <c r="C744" s="72" t="s">
        <v>437</v>
      </c>
      <c r="D744" s="123">
        <f>D15-D107</f>
        <v>-5442000</v>
      </c>
      <c r="E744" s="123">
        <f>E15-E107</f>
        <v>391687.44</v>
      </c>
      <c r="F744" s="92">
        <f>D744-E744</f>
        <v>-5833687.44</v>
      </c>
      <c r="H744" s="102"/>
    </row>
    <row r="745" spans="1:6" ht="12.75">
      <c r="A745" s="56"/>
      <c r="B745" s="57"/>
      <c r="C745" s="124"/>
      <c r="D745" s="125"/>
      <c r="E745" s="126"/>
      <c r="F745" s="126"/>
    </row>
    <row r="746" spans="2:4" ht="10.5" customHeight="1">
      <c r="B746" s="55" t="s">
        <v>438</v>
      </c>
      <c r="C746" s="55"/>
      <c r="D746" s="55"/>
    </row>
    <row r="747" spans="1:6" ht="23.25" customHeight="1" hidden="1">
      <c r="A747" s="112"/>
      <c r="B747" s="25"/>
      <c r="C747" s="25"/>
      <c r="D747" s="7"/>
      <c r="E747" s="7"/>
      <c r="F747" s="16"/>
    </row>
    <row r="748" spans="1:8" s="20" customFormat="1" ht="21" customHeight="1">
      <c r="A748" s="58" t="s">
        <v>617</v>
      </c>
      <c r="B748" s="63">
        <v>500</v>
      </c>
      <c r="C748" s="153" t="s">
        <v>718</v>
      </c>
      <c r="D748" s="92">
        <f>D749</f>
        <v>5442000</v>
      </c>
      <c r="E748" s="92">
        <f>E757+E759</f>
        <v>-391687.44</v>
      </c>
      <c r="F748" s="92">
        <f aca="true" t="shared" si="34" ref="F748:F754">D748-E748</f>
        <v>5833687.44</v>
      </c>
      <c r="H748" s="159"/>
    </row>
    <row r="749" spans="1:6" s="20" customFormat="1" ht="30" customHeight="1">
      <c r="A749" s="58" t="s">
        <v>729</v>
      </c>
      <c r="B749" s="63" t="s">
        <v>726</v>
      </c>
      <c r="C749" s="153" t="s">
        <v>592</v>
      </c>
      <c r="D749" s="92">
        <f>D750+D756</f>
        <v>5442000</v>
      </c>
      <c r="E749" s="92">
        <f>E750+E756</f>
        <v>-391687.44</v>
      </c>
      <c r="F749" s="92">
        <f>F750</f>
        <v>0</v>
      </c>
    </row>
    <row r="750" spans="1:6" s="20" customFormat="1" ht="19.5" customHeight="1">
      <c r="A750" s="58" t="s">
        <v>723</v>
      </c>
      <c r="B750" s="63"/>
      <c r="C750" s="153" t="s">
        <v>717</v>
      </c>
      <c r="D750" s="92">
        <f>D751+D753</f>
        <v>0</v>
      </c>
      <c r="E750" s="92">
        <f>E751+E753</f>
        <v>0</v>
      </c>
      <c r="F750" s="92">
        <f t="shared" si="34"/>
        <v>0</v>
      </c>
    </row>
    <row r="751" spans="1:6" s="20" customFormat="1" ht="13.5" customHeight="1">
      <c r="A751" s="58" t="s">
        <v>724</v>
      </c>
      <c r="B751" s="63"/>
      <c r="C751" s="153" t="s">
        <v>719</v>
      </c>
      <c r="D751" s="141">
        <f>D752</f>
        <v>0</v>
      </c>
      <c r="E751" s="141">
        <f>E752</f>
        <v>0</v>
      </c>
      <c r="F751" s="92">
        <f t="shared" si="34"/>
        <v>0</v>
      </c>
    </row>
    <row r="752" spans="1:6" s="20" customFormat="1" ht="13.5" customHeight="1">
      <c r="A752" s="59" t="s">
        <v>724</v>
      </c>
      <c r="B752" s="18"/>
      <c r="C752" s="154" t="s">
        <v>720</v>
      </c>
      <c r="D752" s="141">
        <v>0</v>
      </c>
      <c r="E752" s="141">
        <v>0</v>
      </c>
      <c r="F752" s="92">
        <f t="shared" si="34"/>
        <v>0</v>
      </c>
    </row>
    <row r="753" spans="1:6" s="20" customFormat="1" ht="13.5" customHeight="1">
      <c r="A753" s="58" t="s">
        <v>721</v>
      </c>
      <c r="B753" s="63"/>
      <c r="C753" s="153" t="s">
        <v>725</v>
      </c>
      <c r="D753" s="92">
        <f>D754</f>
        <v>0</v>
      </c>
      <c r="E753" s="92">
        <f>E754</f>
        <v>0</v>
      </c>
      <c r="F753" s="92">
        <f t="shared" si="34"/>
        <v>0</v>
      </c>
    </row>
    <row r="754" spans="1:6" s="20" customFormat="1" ht="16.5" customHeight="1">
      <c r="A754" s="59" t="s">
        <v>721</v>
      </c>
      <c r="B754" s="64"/>
      <c r="C754" s="154" t="s">
        <v>722</v>
      </c>
      <c r="D754" s="141">
        <v>0</v>
      </c>
      <c r="E754" s="141">
        <v>0</v>
      </c>
      <c r="F754" s="92">
        <f t="shared" si="34"/>
        <v>0</v>
      </c>
    </row>
    <row r="755" spans="1:6" s="20" customFormat="1" ht="13.5" customHeight="1">
      <c r="A755" s="58" t="s">
        <v>730</v>
      </c>
      <c r="B755" s="64" t="s">
        <v>731</v>
      </c>
      <c r="C755" s="154" t="s">
        <v>592</v>
      </c>
      <c r="D755" s="141">
        <v>0</v>
      </c>
      <c r="E755" s="141">
        <v>0</v>
      </c>
      <c r="F755" s="92">
        <v>0</v>
      </c>
    </row>
    <row r="756" spans="1:6" s="20" customFormat="1" ht="13.5" customHeight="1">
      <c r="A756" s="59" t="s">
        <v>727</v>
      </c>
      <c r="B756" s="64" t="s">
        <v>728</v>
      </c>
      <c r="C756" s="154" t="s">
        <v>592</v>
      </c>
      <c r="D756" s="141">
        <f>D759+D757</f>
        <v>5442000</v>
      </c>
      <c r="E756" s="141">
        <f>E759+E757</f>
        <v>-391687.44</v>
      </c>
      <c r="F756" s="141">
        <f>D756-E756</f>
        <v>5833687.44</v>
      </c>
    </row>
    <row r="757" spans="1:6" ht="19.5" customHeight="1">
      <c r="A757" s="58" t="s">
        <v>618</v>
      </c>
      <c r="B757" s="63">
        <v>710</v>
      </c>
      <c r="C757" s="153" t="s">
        <v>219</v>
      </c>
      <c r="D757" s="92">
        <f>D758</f>
        <v>-56037940</v>
      </c>
      <c r="E757" s="92">
        <f>E758</f>
        <v>-2235837.04</v>
      </c>
      <c r="F757" s="138">
        <f aca="true" t="shared" si="35" ref="F757:F763">D757-E757</f>
        <v>-53802102.96</v>
      </c>
    </row>
    <row r="758" spans="1:6" ht="21.75" customHeight="1">
      <c r="A758" s="59" t="s">
        <v>619</v>
      </c>
      <c r="B758" s="64">
        <v>710</v>
      </c>
      <c r="C758" s="154" t="s">
        <v>220</v>
      </c>
      <c r="D758" s="92">
        <f>-D15-D752</f>
        <v>-56037940</v>
      </c>
      <c r="E758" s="92">
        <f>-E15-E752</f>
        <v>-2235837.04</v>
      </c>
      <c r="F758" s="138">
        <f t="shared" si="35"/>
        <v>-53802102.96</v>
      </c>
    </row>
    <row r="759" spans="1:6" ht="20.25" customHeight="1">
      <c r="A759" s="58" t="s">
        <v>620</v>
      </c>
      <c r="B759" s="63">
        <v>720</v>
      </c>
      <c r="C759" s="153" t="s">
        <v>221</v>
      </c>
      <c r="D759" s="92">
        <f>D760</f>
        <v>61479940</v>
      </c>
      <c r="E759" s="92">
        <f>E760</f>
        <v>1844149.6</v>
      </c>
      <c r="F759" s="92">
        <f t="shared" si="35"/>
        <v>59635790.4</v>
      </c>
    </row>
    <row r="760" spans="1:9" ht="21.75" customHeight="1">
      <c r="A760" s="59" t="s">
        <v>215</v>
      </c>
      <c r="B760" s="64">
        <v>720</v>
      </c>
      <c r="C760" s="154" t="s">
        <v>222</v>
      </c>
      <c r="D760" s="92">
        <f>D107+D754</f>
        <v>61479940</v>
      </c>
      <c r="E760" s="92">
        <f>E107+E754</f>
        <v>1844149.6</v>
      </c>
      <c r="F760" s="92">
        <f>D760-E760</f>
        <v>59635790.4</v>
      </c>
      <c r="I760" s="102"/>
    </row>
    <row r="761" spans="1:6" ht="12.75" hidden="1">
      <c r="A761" s="58" t="s">
        <v>216</v>
      </c>
      <c r="B761" s="63">
        <v>700</v>
      </c>
      <c r="C761" s="61" t="s">
        <v>223</v>
      </c>
      <c r="D761" s="16"/>
      <c r="E761" s="16"/>
      <c r="F761" s="16">
        <f t="shared" si="35"/>
        <v>0</v>
      </c>
    </row>
    <row r="762" spans="1:6" ht="22.5" hidden="1">
      <c r="A762" s="60" t="s">
        <v>217</v>
      </c>
      <c r="B762" s="65">
        <v>751</v>
      </c>
      <c r="C762" s="62" t="s">
        <v>224</v>
      </c>
      <c r="D762" s="7"/>
      <c r="E762" s="7"/>
      <c r="F762" s="16">
        <f t="shared" si="35"/>
        <v>0</v>
      </c>
    </row>
    <row r="763" spans="1:6" ht="8.25" customHeight="1" hidden="1">
      <c r="A763" s="60" t="s">
        <v>218</v>
      </c>
      <c r="B763" s="65">
        <v>752</v>
      </c>
      <c r="C763" s="62" t="s">
        <v>225</v>
      </c>
      <c r="D763" s="7"/>
      <c r="E763" s="7"/>
      <c r="F763" s="16">
        <f t="shared" si="35"/>
        <v>0</v>
      </c>
    </row>
    <row r="764" spans="1:5" ht="9.75" customHeight="1">
      <c r="A764" s="66" t="s">
        <v>226</v>
      </c>
      <c r="D764" s="31">
        <f>D744+D748</f>
        <v>0</v>
      </c>
      <c r="E764" s="31">
        <f>E744+E748</f>
        <v>0</v>
      </c>
    </row>
    <row r="765" ht="9" customHeight="1"/>
    <row r="766" spans="1:4" ht="15.75">
      <c r="A766" s="3" t="s">
        <v>715</v>
      </c>
      <c r="C766" s="2"/>
      <c r="D766" t="s">
        <v>716</v>
      </c>
    </row>
    <row r="767" spans="1:6" ht="13.5" customHeight="1">
      <c r="A767" s="3"/>
      <c r="C767" s="4" t="s">
        <v>402</v>
      </c>
      <c r="D767" s="219" t="s">
        <v>400</v>
      </c>
      <c r="E767" s="219"/>
      <c r="F767" s="219"/>
    </row>
    <row r="768" spans="1:3" ht="1.5" customHeight="1" hidden="1">
      <c r="A768" s="3"/>
      <c r="C768" s="1"/>
    </row>
    <row r="769" spans="1:4" ht="15.75">
      <c r="A769" s="3" t="s">
        <v>736</v>
      </c>
      <c r="C769" s="2"/>
      <c r="D769" t="s">
        <v>733</v>
      </c>
    </row>
    <row r="770" spans="3:6" ht="12.75">
      <c r="C770" s="4" t="s">
        <v>402</v>
      </c>
      <c r="D770" s="219" t="s">
        <v>400</v>
      </c>
      <c r="E770" s="219"/>
      <c r="F770" s="219"/>
    </row>
    <row r="772" ht="12.75">
      <c r="A772" t="s">
        <v>208</v>
      </c>
    </row>
  </sheetData>
  <sheetProtection/>
  <mergeCells count="18">
    <mergeCell ref="E103:E105"/>
    <mergeCell ref="F103:F105"/>
    <mergeCell ref="B2:D2"/>
    <mergeCell ref="B101:C101"/>
    <mergeCell ref="F11:F13"/>
    <mergeCell ref="C11:C13"/>
    <mergeCell ref="B10:C10"/>
    <mergeCell ref="A5:D6"/>
    <mergeCell ref="D767:F767"/>
    <mergeCell ref="D770:F770"/>
    <mergeCell ref="A11:A13"/>
    <mergeCell ref="B11:B13"/>
    <mergeCell ref="D11:D13"/>
    <mergeCell ref="E11:E13"/>
    <mergeCell ref="A103:A105"/>
    <mergeCell ref="B103:B105"/>
    <mergeCell ref="C103:C105"/>
    <mergeCell ref="D103:D105"/>
  </mergeCells>
  <printOptions horizontalCentered="1"/>
  <pageMargins left="0.5905511811023623" right="0.1968503937007874" top="0.31496062992125984" bottom="0.31496062992125984" header="0" footer="0"/>
  <pageSetup blackAndWhite="1" fitToHeight="15" horizontalDpi="600" verticalDpi="600" orientation="portrait" paperSize="9" scale="90" r:id="rId1"/>
  <rowBreaks count="2" manualBreakCount="2">
    <brk id="57" max="5" man="1"/>
    <brk id="9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Администратор</cp:lastModifiedBy>
  <cp:lastPrinted>2013-11-06T04:11:24Z</cp:lastPrinted>
  <dcterms:created xsi:type="dcterms:W3CDTF">1997-02-05T00:21:41Z</dcterms:created>
  <dcterms:modified xsi:type="dcterms:W3CDTF">2014-02-04T23:48:11Z</dcterms:modified>
  <cp:category/>
  <cp:version/>
  <cp:contentType/>
  <cp:contentStatus/>
</cp:coreProperties>
</file>