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формулами'!$A$1:$F$687</definedName>
  </definedNames>
  <calcPr fullCalcOnLoad="1" fullPrecision="0"/>
</workbook>
</file>

<file path=xl/sharedStrings.xml><?xml version="1.0" encoding="utf-8"?>
<sst xmlns="http://schemas.openxmlformats.org/spreadsheetml/2006/main" count="1971" uniqueCount="881">
  <si>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</si>
  <si>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</si>
  <si>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</si>
  <si>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</si>
  <si>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</si>
  <si>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</si>
  <si>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</si>
  <si>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</si>
  <si>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</si>
  <si>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</si>
  <si>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</si>
  <si>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</si>
  <si>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</si>
  <si>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</si>
  <si>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</si>
  <si>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</si>
  <si>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</si>
  <si>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</si>
  <si>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</si>
  <si>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</si>
  <si>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</si>
  <si>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</si>
  <si>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</si>
  <si>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</si>
  <si>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</si>
  <si>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</si>
  <si>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</si>
  <si>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</si>
  <si>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</si>
  <si>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</si>
  <si>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</si>
  <si>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</si>
  <si>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</si>
  <si>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</si>
  <si>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</si>
  <si>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</si>
  <si>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</si>
  <si>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</si>
  <si>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</si>
  <si>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</si>
  <si>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</si>
  <si>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</si>
  <si>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</si>
  <si>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</si>
  <si>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</si>
  <si>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</si>
  <si>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</si>
  <si>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</si>
  <si>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</si>
  <si>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</si>
  <si>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</si>
  <si>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</si>
  <si>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</si>
  <si>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</si>
  <si>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</si>
  <si>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</si>
  <si>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</si>
  <si>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</si>
  <si>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</si>
  <si>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</si>
  <si>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</si>
  <si>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</si>
  <si>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</si>
  <si>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</si>
  <si>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</si>
  <si>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</si>
  <si>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</si>
  <si>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</si>
  <si>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</si>
  <si>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</si>
  <si>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</si>
  <si>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</si>
  <si>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</si>
  <si>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</si>
  <si>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</si>
  <si>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</si>
  <si>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</si>
  <si>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</si>
  <si>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</si>
  <si>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</si>
  <si>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</si>
  <si>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</si>
  <si>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</si>
  <si>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</si>
  <si>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</si>
  <si>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</si>
  <si>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</si>
  <si>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</si>
  <si>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</si>
  <si>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</si>
  <si>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</si>
  <si>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</si>
  <si>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</si>
  <si>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</si>
  <si>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</si>
  <si>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</si>
  <si>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</si>
  <si>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</si>
  <si>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</si>
  <si>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</si>
  <si>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</si>
  <si>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</si>
  <si>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</si>
  <si>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</si>
  <si>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</si>
  <si>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</si>
  <si>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</si>
  <si>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</si>
  <si>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</si>
  <si>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</si>
  <si>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</si>
  <si>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</si>
  <si>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</si>
  <si>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</si>
  <si>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</si>
  <si>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</si>
  <si>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</si>
  <si>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</si>
  <si>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</si>
  <si>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</si>
  <si>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</si>
  <si>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</si>
  <si>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</si>
  <si>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</si>
  <si>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</si>
  <si>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</si>
  <si>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</si>
  <si>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</si>
  <si>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</si>
  <si>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</si>
  <si>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</si>
  <si>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</si>
  <si>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</si>
  <si>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</si>
  <si>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</si>
  <si>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</si>
  <si>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</si>
  <si>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</si>
  <si>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</si>
  <si>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</si>
  <si>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</si>
  <si>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</si>
  <si>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</si>
  <si>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</si>
  <si>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</si>
  <si>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</si>
  <si>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</si>
  <si>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</si>
  <si>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</si>
  <si>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</si>
  <si>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</si>
  <si>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</si>
  <si>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</si>
  <si>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</si>
  <si>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</si>
  <si>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</si>
  <si>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</si>
  <si>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</si>
  <si>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</si>
  <si>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</si>
  <si>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</si>
  <si>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</si>
  <si>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</si>
  <si>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</si>
  <si>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</si>
  <si>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</si>
  <si>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</si>
  <si>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</si>
  <si>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</si>
  <si>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</si>
  <si>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</si>
  <si>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</si>
  <si>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</si>
  <si>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</si>
  <si>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</si>
  <si>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</si>
  <si>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</si>
  <si>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</si>
  <si>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</si>
  <si>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</si>
  <si>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</si>
  <si>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</si>
  <si>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</si>
  <si>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</si>
  <si>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</si>
  <si>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</si>
  <si>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</si>
  <si>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</si>
  <si>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</si>
  <si>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</si>
  <si>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</si>
  <si>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</si>
  <si>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</si>
  <si>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</si>
  <si>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</si>
  <si>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</si>
  <si>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</si>
  <si>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</si>
  <si>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</si>
  <si>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</si>
  <si>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</si>
  <si>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</si>
  <si>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</si>
  <si>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</si>
  <si>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</si>
  <si>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</si>
  <si>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</si>
  <si>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</si>
  <si>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</si>
  <si>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</si>
  <si>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</si>
  <si>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</si>
  <si>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</si>
  <si>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</si>
  <si>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</si>
  <si>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</si>
  <si>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</si>
  <si>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</si>
  <si>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</si>
  <si>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</si>
  <si>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</si>
  <si>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</si>
  <si>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</si>
  <si>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</si>
  <si>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</si>
  <si>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</si>
  <si>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</si>
  <si>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</si>
  <si>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</si>
  <si>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</si>
  <si>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</si>
  <si>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</si>
  <si>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</si>
  <si>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</si>
  <si>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</si>
  <si>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</si>
  <si>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</si>
  <si>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</si>
  <si>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</si>
  <si>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</si>
  <si>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</si>
  <si>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</si>
  <si>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</si>
  <si>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</si>
  <si>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</si>
  <si>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</si>
  <si>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</si>
  <si>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</si>
  <si>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</si>
  <si>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</si>
  <si>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</si>
  <si>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</si>
  <si>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</si>
  <si>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</si>
  <si>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</si>
  <si>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</si>
  <si>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</si>
  <si>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</si>
  <si>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</si>
  <si>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</si>
  <si>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</si>
  <si>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</si>
  <si>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</si>
  <si>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</si>
  <si>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</si>
  <si>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</si>
  <si>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</si>
  <si>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</si>
  <si>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</si>
  <si>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</si>
  <si>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</si>
  <si>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</si>
  <si>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</si>
  <si>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</si>
  <si>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</si>
  <si>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</si>
  <si>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</si>
  <si>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</si>
  <si>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</si>
  <si>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</si>
  <si>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</si>
  <si>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</si>
  <si>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</si>
  <si>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</si>
  <si>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</si>
  <si>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</si>
  <si>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</si>
  <si>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</si>
  <si>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</si>
  <si>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</si>
  <si>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</si>
  <si>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</si>
  <si>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</si>
  <si>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</si>
  <si>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</si>
  <si>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</si>
  <si>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</si>
  <si>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</si>
  <si>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</si>
  <si>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</si>
  <si>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</si>
  <si>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</si>
  <si>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</si>
  <si>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</si>
  <si>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</si>
  <si>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</si>
  <si>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</si>
  <si>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</si>
  <si>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</si>
  <si>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</si>
  <si>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</si>
  <si>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</si>
  <si>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</si>
  <si>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</si>
  <si>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</si>
  <si>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</si>
  <si>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</si>
  <si>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</si>
  <si>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</si>
  <si>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</si>
  <si>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</si>
  <si>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</si>
  <si>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</si>
  <si>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</si>
  <si>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</si>
  <si>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</si>
  <si>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</si>
  <si>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</si>
  <si>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</si>
  <si>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</si>
  <si>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</si>
  <si>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</si>
  <si>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</si>
  <si>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</si>
  <si>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</si>
  <si>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</si>
  <si>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</si>
  <si>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</si>
  <si>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</si>
  <si>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</si>
  <si>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</si>
  <si>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</si>
  <si>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</si>
  <si>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</si>
  <si>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</si>
  <si>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</si>
  <si>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</si>
  <si>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</si>
  <si>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</si>
  <si>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</si>
  <si>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</si>
  <si>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</si>
  <si>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</si>
  <si>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</si>
  <si>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</si>
  <si>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</si>
  <si>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</si>
  <si>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</si>
  <si>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</si>
  <si>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</si>
  <si>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</si>
  <si>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</si>
  <si>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</si>
  <si>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</si>
  <si>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</si>
  <si>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</si>
  <si>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</si>
  <si>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</si>
  <si>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</si>
  <si>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</si>
  <si>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</si>
  <si>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</si>
  <si>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</si>
  <si>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</si>
  <si>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</si>
  <si>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</si>
  <si>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</si>
  <si>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</si>
  <si>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</si>
  <si>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</si>
  <si>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</si>
  <si>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</si>
  <si>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</si>
  <si>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</si>
  <si>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</si>
  <si>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</si>
  <si>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</si>
  <si>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</si>
  <si>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</si>
  <si>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</si>
  <si>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</si>
  <si>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</si>
  <si>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</si>
  <si>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</si>
  <si>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</si>
  <si>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</si>
  <si>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</si>
  <si>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</si>
  <si>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</si>
  <si>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</si>
  <si>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</si>
  <si>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</si>
  <si>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</si>
  <si>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</si>
  <si>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</si>
  <si>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</si>
  <si>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</si>
  <si>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</si>
  <si>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</si>
  <si>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</si>
  <si>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</si>
  <si>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</si>
  <si>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</si>
  <si>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</si>
  <si>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</si>
  <si>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</si>
  <si>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</si>
  <si>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</si>
  <si>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</si>
  <si>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</si>
  <si>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</si>
  <si>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</si>
  <si>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</si>
  <si>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</si>
  <si>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</si>
  <si>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</si>
  <si>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</si>
  <si>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</si>
  <si>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</si>
  <si>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</si>
  <si>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</si>
  <si>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</si>
  <si>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</si>
  <si>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</si>
  <si>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</si>
  <si>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</si>
  <si>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</si>
  <si>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</si>
  <si>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</si>
  <si>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</si>
  <si>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</si>
  <si>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</si>
  <si>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</si>
  <si>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</si>
  <si>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</si>
  <si>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</si>
  <si>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</si>
  <si>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</si>
  <si>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</si>
  <si>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</si>
  <si>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</si>
  <si>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</si>
  <si>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</si>
  <si>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</si>
  <si>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</si>
  <si>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</si>
  <si>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</si>
  <si>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</si>
  <si>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</si>
  <si>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</si>
  <si>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</si>
  <si>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</si>
  <si>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</si>
  <si>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</si>
  <si>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</si>
  <si>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</si>
  <si>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</si>
  <si>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</si>
  <si>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</si>
  <si>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</si>
  <si>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</si>
  <si>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</si>
  <si>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</si>
  <si>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</si>
  <si>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</si>
  <si>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</si>
  <si>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</si>
  <si>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</si>
  <si>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</si>
  <si>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</si>
  <si>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</si>
  <si>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</si>
  <si>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</si>
  <si>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</si>
  <si>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</si>
  <si>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</si>
  <si>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</si>
  <si>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</si>
  <si>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</si>
  <si>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</si>
  <si>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</si>
  <si>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</si>
  <si>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</si>
  <si>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</si>
  <si>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</si>
  <si>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</si>
  <si>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</si>
  <si>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</si>
  <si>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</si>
  <si>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</si>
  <si>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</si>
  <si>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</si>
  <si>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</si>
  <si>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</si>
  <si>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</si>
  <si>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</si>
  <si>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</si>
  <si>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</si>
  <si>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</si>
  <si>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</si>
  <si>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</si>
  <si>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</si>
  <si>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</si>
  <si>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</si>
  <si>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</si>
  <si>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</si>
  <si>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</si>
  <si>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</si>
  <si>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</si>
  <si>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</si>
  <si>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</si>
  <si>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</si>
  <si>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</si>
  <si>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</si>
  <si>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</si>
  <si>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</si>
  <si>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</si>
  <si>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</si>
  <si>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</si>
  <si>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</si>
  <si>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</si>
  <si>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</si>
  <si>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</si>
  <si>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</si>
  <si>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</si>
  <si>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</si>
  <si>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</si>
  <si>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</si>
  <si>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</si>
  <si>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</si>
  <si>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</si>
  <si>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</si>
  <si>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</si>
  <si>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</si>
  <si>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</si>
  <si>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</si>
  <si>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</si>
  <si>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</si>
  <si>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</si>
  <si>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</si>
  <si>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</si>
  <si>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</si>
  <si>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</si>
  <si>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</si>
  <si>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</si>
  <si>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</si>
  <si>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</si>
  <si>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</si>
  <si>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</si>
  <si>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</si>
  <si>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</si>
  <si>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</si>
  <si>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</si>
  <si>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</si>
  <si>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</si>
  <si>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</si>
  <si>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</si>
  <si>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</si>
  <si>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</si>
  <si>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</si>
  <si>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</si>
  <si>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</si>
  <si>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</si>
  <si>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</si>
  <si>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</si>
  <si>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</si>
  <si>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</si>
  <si>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</si>
  <si>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</si>
  <si>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</si>
  <si>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</si>
  <si>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</si>
  <si>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</si>
  <si>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</si>
  <si>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</si>
  <si>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</si>
  <si>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</si>
  <si>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</si>
  <si>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</si>
  <si>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</si>
  <si>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</si>
  <si>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</si>
  <si>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</si>
  <si>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</si>
  <si>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</si>
  <si>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</si>
  <si>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</si>
  <si>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</si>
  <si>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</si>
  <si>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</si>
  <si>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</si>
  <si>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</si>
  <si>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</si>
  <si>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</si>
  <si>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</si>
  <si>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</si>
  <si>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</si>
  <si>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</si>
  <si>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</si>
  <si>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</si>
  <si>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</si>
  <si>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</si>
  <si>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</si>
  <si>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</si>
  <si>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</si>
  <si>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</si>
  <si>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</si>
  <si>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</si>
  <si>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</si>
  <si>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</si>
  <si>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</si>
  <si>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</si>
  <si>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</si>
  <si>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</si>
  <si>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</si>
  <si>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</si>
  <si>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</si>
  <si>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</si>
  <si>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</si>
  <si>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</si>
  <si>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</si>
  <si>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</si>
  <si>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</si>
  <si>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</si>
  <si>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</si>
  <si>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</si>
  <si>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</si>
  <si>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</si>
  <si>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</si>
  <si>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</si>
  <si>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</si>
  <si>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</si>
  <si>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</si>
  <si>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</si>
  <si>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</si>
  <si>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</si>
  <si>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</si>
  <si>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</si>
  <si>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</si>
  <si>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</si>
  <si>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</si>
  <si>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</si>
  <si>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</si>
  <si>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</si>
  <si>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</si>
  <si>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</si>
  <si>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</si>
  <si>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</si>
  <si>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</si>
  <si>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</si>
  <si>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</si>
  <si>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</si>
  <si>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</si>
  <si>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</si>
  <si>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</si>
  <si>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</si>
  <si>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</si>
  <si>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</si>
  <si>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</si>
  <si>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</si>
  <si>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</si>
  <si>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</si>
  <si>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</si>
  <si>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</si>
  <si>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</si>
  <si>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</si>
  <si>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</si>
  <si>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</si>
  <si>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</si>
  <si>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</si>
  <si>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</si>
  <si>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</si>
  <si>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</si>
  <si>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</si>
  <si>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</si>
  <si>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</si>
  <si>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</si>
  <si>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</si>
  <si>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</si>
  <si>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</si>
  <si>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</si>
  <si>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</si>
  <si>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</si>
  <si>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</si>
  <si>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</si>
  <si>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</si>
  <si>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</si>
  <si>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</si>
  <si>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</si>
  <si>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</si>
  <si>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</si>
  <si>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</si>
  <si>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</si>
  <si>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</si>
  <si>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</si>
  <si>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</si>
  <si>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</si>
  <si>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</si>
  <si>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</si>
  <si>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</si>
  <si>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</si>
  <si>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</si>
  <si>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</si>
  <si>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</si>
  <si>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</si>
  <si>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</si>
  <si>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</si>
  <si>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</si>
  <si>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</si>
  <si>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</si>
  <si>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</si>
  <si>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</si>
  <si>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</si>
  <si>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</si>
  <si>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</si>
  <si>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</si>
  <si>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</si>
  <si>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</si>
  <si>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</si>
  <si>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</si>
  <si>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</si>
  <si>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</si>
  <si>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</si>
  <si>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</si>
  <si>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</si>
  <si>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</si>
  <si>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</si>
  <si>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</si>
  <si>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</si>
  <si>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</si>
  <si>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</si>
  <si>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</si>
  <si>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</si>
  <si>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</si>
  <si>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</si>
  <si>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</si>
  <si>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</si>
  <si>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</si>
  <si>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</si>
  <si>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</si>
  <si>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</si>
  <si>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</si>
  <si>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</si>
  <si>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</si>
  <si>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</si>
  <si>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</si>
  <si>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</si>
  <si>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</si>
  <si>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</si>
  <si>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</si>
  <si>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</si>
  <si>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</si>
  <si>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</si>
  <si>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</si>
  <si>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</si>
  <si>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</si>
  <si>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</si>
  <si>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</si>
  <si>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</si>
  <si>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</si>
  <si>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</si>
  <si>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</si>
  <si>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</si>
  <si>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</si>
  <si>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</si>
  <si>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</si>
  <si>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</si>
  <si>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</si>
  <si>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</si>
  <si>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</si>
  <si>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</si>
  <si>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</si>
  <si>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</si>
  <si>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</si>
  <si>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</si>
  <si>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</si>
  <si>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</si>
  <si>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</si>
  <si>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</si>
  <si>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</si>
  <si>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</si>
  <si>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</si>
  <si>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</si>
  <si>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</si>
  <si>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</si>
  <si>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</si>
  <si>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</si>
  <si>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</si>
  <si>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</si>
  <si>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</si>
  <si>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</si>
  <si>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</si>
  <si>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</si>
  <si>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</si>
  <si>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</si>
  <si>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0503117</t>
  </si>
  <si>
    <t>10211105025130000120</t>
  </si>
  <si>
    <t>08603160051</t>
  </si>
  <si>
    <t>18210102030012100110</t>
  </si>
  <si>
    <t>18210604011023000110</t>
  </si>
  <si>
    <t>10211105013130003120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</si>
  <si>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</si>
  <si>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</si>
  <si>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</si>
  <si>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</si>
  <si>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</si>
  <si>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</si>
  <si>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</si>
  <si>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</si>
  <si>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</si>
  <si>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</si>
  <si>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</si>
  <si>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</si>
  <si>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</si>
  <si>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</si>
  <si>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</si>
  <si>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</si>
  <si>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</si>
  <si>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</si>
  <si>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</si>
  <si>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</si>
  <si>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</si>
  <si>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</si>
  <si>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</si>
  <si>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</si>
  <si>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</si>
  <si>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</si>
  <si>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</si>
  <si>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</si>
  <si>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</si>
  <si>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</si>
  <si>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</si>
  <si>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</si>
  <si>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</si>
  <si>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</si>
  <si>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</si>
  <si>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</si>
  <si>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0409 0670509 244 225</t>
  </si>
  <si>
    <t>0409 0670509 000 000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</si>
  <si>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</si>
  <si>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</si>
  <si>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</si>
  <si>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</si>
  <si>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</si>
  <si>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</si>
  <si>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</si>
  <si>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</si>
  <si>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9990И08 612 240</t>
  </si>
  <si>
    <t>0801 9990И08 612 200</t>
  </si>
  <si>
    <t>0801 9990И08 612 000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</si>
  <si>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</si>
  <si>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</si>
  <si>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</si>
  <si>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</si>
  <si>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</si>
  <si>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</si>
  <si>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</si>
  <si>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</si>
  <si>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</si>
  <si>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18210606033134000110</t>
  </si>
  <si>
    <t>18210102010012100110</t>
  </si>
  <si>
    <t>18210102010013000110</t>
  </si>
  <si>
    <t>18210604011024000110</t>
  </si>
  <si>
    <t>18210604011022100110</t>
  </si>
  <si>
    <t xml:space="preserve">Денежные взыскания (штрафы), за нарушение законодательства РФ о контрактной системе в сфере закупок </t>
  </si>
  <si>
    <t>10211633050130000140</t>
  </si>
  <si>
    <t xml:space="preserve"> 0309 0210000 000 000</t>
  </si>
  <si>
    <t xml:space="preserve">на 1 сентября </t>
  </si>
  <si>
    <t>18210102020012100110</t>
  </si>
  <si>
    <t>0409 0670403 244 226</t>
  </si>
  <si>
    <t>прочие работы, услуги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</si>
</sst>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0" xfId="53" applyFill="1" applyBorder="1" applyAlignment="1">
      <alignment wrapText="1"/>
      <protection/>
    </xf>
    <xf numFmtId="0" fontId="7" fillId="0" borderId="10" xfId="53" applyFill="1" applyBorder="1" applyAlignment="1">
      <alignment wrapText="1"/>
      <protection/>
    </xf>
    <xf numFmtId="0" fontId="7" fillId="0" borderId="10" xfId="53" applyBorder="1" applyAlignment="1">
      <alignment wrapText="1"/>
      <protection/>
    </xf>
    <xf numFmtId="49" fontId="7" fillId="33" borderId="10" xfId="53" applyNumberFormat="1" applyFont="1" applyFill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49" fontId="7" fillId="33" borderId="10" xfId="53" applyNumberFormat="1" applyFill="1" applyBorder="1" applyAlignment="1">
      <alignment horizontal="center"/>
      <protection/>
    </xf>
    <xf numFmtId="49" fontId="7" fillId="0" borderId="10" xfId="53" applyNumberFormat="1" applyFill="1" applyBorder="1" applyAlignment="1">
      <alignment horizontal="center"/>
      <protection/>
    </xf>
    <xf numFmtId="49" fontId="7" fillId="0" borderId="10" xfId="53" applyNumberFormat="1" applyBorder="1" applyAlignment="1">
      <alignment horizontal="center"/>
      <protection/>
    </xf>
    <xf numFmtId="0" fontId="7" fillId="0" borderId="14" xfId="53" applyFill="1" applyBorder="1" applyAlignment="1">
      <alignment wrapText="1"/>
      <protection/>
    </xf>
    <xf numFmtId="49" fontId="7" fillId="36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10" fillId="34" borderId="20" xfId="0" applyFont="1" applyFill="1" applyBorder="1" applyAlignment="1">
      <alignment wrapText="1"/>
    </xf>
    <xf numFmtId="14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7" fillId="38" borderId="15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/>
    </xf>
    <xf numFmtId="0" fontId="13" fillId="35" borderId="10" xfId="0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wrapText="1"/>
    </xf>
    <xf numFmtId="0" fontId="11" fillId="36" borderId="14" xfId="0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0" xfId="0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34" borderId="20" xfId="0" applyFont="1" applyFill="1" applyBorder="1" applyAlignment="1">
      <alignment wrapText="1"/>
    </xf>
    <xf numFmtId="0" fontId="11" fillId="1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18" fillId="40" borderId="10" xfId="0" applyFont="1" applyFill="1" applyBorder="1" applyAlignment="1">
      <alignment wrapText="1"/>
    </xf>
    <xf numFmtId="49" fontId="7" fillId="40" borderId="15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10" fillId="12" borderId="20" xfId="0" applyFont="1" applyFill="1" applyBorder="1" applyAlignment="1">
      <alignment wrapText="1"/>
    </xf>
    <xf numFmtId="2" fontId="0" fillId="12" borderId="10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wrapText="1"/>
    </xf>
    <xf numFmtId="49" fontId="17" fillId="12" borderId="15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right" vertical="center" wrapText="1"/>
    </xf>
    <xf numFmtId="0" fontId="10" fillId="40" borderId="20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wrapText="1"/>
    </xf>
    <xf numFmtId="0" fontId="9" fillId="35" borderId="22" xfId="0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0" fontId="1" fillId="12" borderId="15" xfId="0" applyFont="1" applyFill="1" applyBorder="1" applyAlignment="1">
      <alignment/>
    </xf>
    <xf numFmtId="49" fontId="7" fillId="12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right" vertical="center" wrapText="1"/>
    </xf>
    <xf numFmtId="0" fontId="7" fillId="12" borderId="10" xfId="53" applyFill="1" applyBorder="1" applyAlignment="1">
      <alignment wrapText="1"/>
      <protection/>
    </xf>
    <xf numFmtId="49" fontId="0" fillId="0" borderId="23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2" borderId="20" xfId="0" applyNumberFormat="1" applyFont="1" applyFill="1" applyBorder="1" applyAlignment="1">
      <alignment horizontal="center" wrapText="1"/>
    </xf>
    <xf numFmtId="2" fontId="0" fillId="12" borderId="20" xfId="0" applyNumberFormat="1" applyFont="1" applyFill="1" applyBorder="1" applyAlignment="1">
      <alignment horizontal="right" wrapText="1"/>
    </xf>
    <xf numFmtId="2" fontId="0" fillId="41" borderId="10" xfId="0" applyNumberFormat="1" applyFill="1" applyBorder="1" applyAlignment="1">
      <alignment/>
    </xf>
    <xf numFmtId="2" fontId="0" fillId="41" borderId="18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6"/>
  <sheetViews>
    <sheetView tabSelected="1" view="pageBreakPreview" zoomScaleSheetLayoutView="100" workbookViewId="0" topLeftCell="A667">
      <selection activeCell="A688" sqref="A688:B694"/>
    </sheetView>
  </sheetViews>
  <sheetFormatPr defaultColWidth="9.00390625" defaultRowHeight="12.75"/>
  <cols>
    <col min="1" max="1" width="30.875" style="0" customWidth="1"/>
    <col min="2" max="2" width="9.125" style="1" customWidth="1"/>
    <col min="3" max="3" width="20.625" style="1" customWidth="1"/>
    <col min="4" max="4" width="13.625" style="0" customWidth="1"/>
    <col min="5" max="5" width="12.00390625" style="0" customWidth="1"/>
    <col min="6" max="6" width="11.875" style="0" customWidth="1"/>
    <col min="7" max="7" width="9.625" style="0" bestFit="1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7" t="s">
        <v>27</v>
      </c>
      <c r="C2" s="227"/>
      <c r="D2" s="227"/>
      <c r="F2" s="10" t="s">
        <v>26</v>
      </c>
    </row>
    <row r="3" spans="5:6" ht="12.75">
      <c r="E3" s="6" t="s">
        <v>339</v>
      </c>
      <c r="F3" s="209" t="s">
        <v>805</v>
      </c>
    </row>
    <row r="4" spans="2:6" ht="12.75">
      <c r="B4" s="7" t="s">
        <v>877</v>
      </c>
      <c r="C4" s="7"/>
      <c r="D4" s="7" t="s">
        <v>460</v>
      </c>
      <c r="E4" s="6" t="s">
        <v>285</v>
      </c>
      <c r="F4" s="77">
        <v>42248</v>
      </c>
    </row>
    <row r="5" spans="1:6" ht="12.75">
      <c r="A5" s="229" t="s">
        <v>341</v>
      </c>
      <c r="B5" s="230"/>
      <c r="C5" s="230"/>
      <c r="D5" s="230"/>
      <c r="E5" s="6" t="s">
        <v>25</v>
      </c>
      <c r="F5" s="115" t="s">
        <v>357</v>
      </c>
    </row>
    <row r="6" spans="1:6" ht="12.75">
      <c r="A6" s="230"/>
      <c r="B6" s="230"/>
      <c r="C6" s="230"/>
      <c r="D6" s="230"/>
      <c r="E6" s="6" t="s">
        <v>340</v>
      </c>
      <c r="F6" s="8">
        <v>102</v>
      </c>
    </row>
    <row r="7" spans="1:6" ht="12.75">
      <c r="A7" s="6" t="s">
        <v>24</v>
      </c>
      <c r="C7" s="1" t="s">
        <v>251</v>
      </c>
      <c r="E7" s="6" t="s">
        <v>461</v>
      </c>
      <c r="F7" s="115" t="s">
        <v>807</v>
      </c>
    </row>
    <row r="8" spans="1:6" ht="12.75">
      <c r="A8" s="6" t="s">
        <v>23</v>
      </c>
      <c r="F8" s="8"/>
    </row>
    <row r="9" spans="1:6" ht="13.5" thickBot="1">
      <c r="A9" s="6" t="s">
        <v>22</v>
      </c>
      <c r="F9" s="9">
        <v>383</v>
      </c>
    </row>
    <row r="10" spans="2:3" ht="12.75">
      <c r="B10" s="228" t="s">
        <v>21</v>
      </c>
      <c r="C10" s="228"/>
    </row>
    <row r="11" spans="1:6" ht="12.75">
      <c r="A11" s="221" t="s">
        <v>192</v>
      </c>
      <c r="B11" s="222" t="s">
        <v>175</v>
      </c>
      <c r="C11" s="223" t="s">
        <v>337</v>
      </c>
      <c r="D11" s="223" t="s">
        <v>296</v>
      </c>
      <c r="E11" s="223" t="s">
        <v>297</v>
      </c>
      <c r="F11" s="223" t="s">
        <v>298</v>
      </c>
    </row>
    <row r="12" spans="1:6" ht="12.75">
      <c r="A12" s="221"/>
      <c r="B12" s="222"/>
      <c r="C12" s="223"/>
      <c r="D12" s="223"/>
      <c r="E12" s="223"/>
      <c r="F12" s="223"/>
    </row>
    <row r="13" spans="1:6" ht="12.75">
      <c r="A13" s="221"/>
      <c r="B13" s="222"/>
      <c r="C13" s="223"/>
      <c r="D13" s="223"/>
      <c r="E13" s="223"/>
      <c r="F13" s="223"/>
    </row>
    <row r="14" spans="1:8" ht="10.5" customHeight="1">
      <c r="A14" s="169">
        <v>1</v>
      </c>
      <c r="B14" s="72" t="s">
        <v>77</v>
      </c>
      <c r="C14" s="72" t="s">
        <v>286</v>
      </c>
      <c r="D14" s="169">
        <v>4</v>
      </c>
      <c r="E14" s="169">
        <v>5</v>
      </c>
      <c r="F14" s="169">
        <v>6</v>
      </c>
      <c r="G14" s="105"/>
      <c r="H14" s="105"/>
    </row>
    <row r="15" spans="1:8" s="15" customFormat="1" ht="18.75" customHeight="1">
      <c r="A15" s="71" t="s">
        <v>299</v>
      </c>
      <c r="B15" s="70" t="s">
        <v>288</v>
      </c>
      <c r="C15" s="70" t="s">
        <v>284</v>
      </c>
      <c r="D15" s="90">
        <f>D17+D79</f>
        <v>66042742</v>
      </c>
      <c r="E15" s="90">
        <f>E17+E79</f>
        <v>36672933.91</v>
      </c>
      <c r="F15" s="90">
        <f>D15-E15</f>
        <v>29369808.09</v>
      </c>
      <c r="H15" s="144"/>
    </row>
    <row r="16" spans="1:6" ht="10.5" customHeight="1">
      <c r="A16" s="75" t="s">
        <v>300</v>
      </c>
      <c r="B16" s="2"/>
      <c r="C16" s="2"/>
      <c r="D16" s="3"/>
      <c r="E16" s="3"/>
      <c r="F16" s="11"/>
    </row>
    <row r="17" spans="1:8" ht="12.75">
      <c r="A17" s="11" t="s">
        <v>28</v>
      </c>
      <c r="B17" s="16" t="s">
        <v>288</v>
      </c>
      <c r="C17" s="16" t="s">
        <v>76</v>
      </c>
      <c r="D17" s="78">
        <f>SUM(D19:D77)</f>
        <v>43303770</v>
      </c>
      <c r="E17" s="11">
        <f>SUM(E19:E78)</f>
        <v>27242849.57</v>
      </c>
      <c r="F17" s="11">
        <f>D17-E17</f>
        <v>16060920.43</v>
      </c>
      <c r="H17" s="88"/>
    </row>
    <row r="18" spans="1:6" s="15" customFormat="1" ht="9.75" customHeight="1">
      <c r="A18" s="75" t="s">
        <v>300</v>
      </c>
      <c r="B18" s="14"/>
      <c r="C18" s="14"/>
      <c r="D18" s="13"/>
      <c r="E18" s="13"/>
      <c r="F18" s="13"/>
    </row>
    <row r="19" spans="1:6" ht="81" customHeight="1">
      <c r="A19" s="4" t="s">
        <v>380</v>
      </c>
      <c r="B19" s="5" t="s">
        <v>288</v>
      </c>
      <c r="C19" s="5" t="s">
        <v>491</v>
      </c>
      <c r="D19" s="74">
        <v>20817000</v>
      </c>
      <c r="E19" s="3">
        <v>12328540.05</v>
      </c>
      <c r="F19" s="11">
        <f aca="true" t="shared" si="0" ref="F19:F91">D19-E19</f>
        <v>8488459.95</v>
      </c>
    </row>
    <row r="20" spans="1:6" ht="81" customHeight="1">
      <c r="A20" s="4" t="s">
        <v>380</v>
      </c>
      <c r="B20" s="5" t="s">
        <v>288</v>
      </c>
      <c r="C20" s="5" t="s">
        <v>870</v>
      </c>
      <c r="D20" s="74"/>
      <c r="E20" s="3">
        <v>53103.62</v>
      </c>
      <c r="F20" s="11">
        <f t="shared" si="0"/>
        <v>-53103.62</v>
      </c>
    </row>
    <row r="21" spans="1:6" ht="81" customHeight="1">
      <c r="A21" s="4" t="s">
        <v>380</v>
      </c>
      <c r="B21" s="5" t="s">
        <v>288</v>
      </c>
      <c r="C21" s="5" t="s">
        <v>871</v>
      </c>
      <c r="D21" s="74"/>
      <c r="E21" s="74">
        <v>6909.87</v>
      </c>
      <c r="F21" s="78">
        <f t="shared" si="0"/>
        <v>-6909.87</v>
      </c>
    </row>
    <row r="22" spans="1:6" ht="81" customHeight="1">
      <c r="A22" s="4" t="s">
        <v>380</v>
      </c>
      <c r="B22" s="5" t="s">
        <v>288</v>
      </c>
      <c r="C22" s="5" t="s">
        <v>492</v>
      </c>
      <c r="D22" s="74"/>
      <c r="E22" s="3">
        <v>0.01</v>
      </c>
      <c r="F22" s="11">
        <f t="shared" si="0"/>
        <v>-0.01</v>
      </c>
    </row>
    <row r="23" spans="1:6" ht="42.75" customHeight="1">
      <c r="A23" s="4" t="s">
        <v>381</v>
      </c>
      <c r="B23" s="5" t="s">
        <v>288</v>
      </c>
      <c r="C23" s="5" t="s">
        <v>493</v>
      </c>
      <c r="D23" s="74">
        <v>5000</v>
      </c>
      <c r="E23" s="74">
        <v>486.6</v>
      </c>
      <c r="F23" s="78">
        <f t="shared" si="0"/>
        <v>4513.4</v>
      </c>
    </row>
    <row r="24" spans="1:6" ht="42.75" customHeight="1">
      <c r="A24" s="4" t="s">
        <v>381</v>
      </c>
      <c r="B24" s="5" t="s">
        <v>288</v>
      </c>
      <c r="C24" s="5" t="s">
        <v>878</v>
      </c>
      <c r="D24" s="74"/>
      <c r="E24" s="74">
        <v>3.12</v>
      </c>
      <c r="F24" s="78">
        <f t="shared" si="0"/>
        <v>-3.12</v>
      </c>
    </row>
    <row r="25" spans="1:6" ht="42.75" customHeight="1">
      <c r="A25" s="4" t="s">
        <v>382</v>
      </c>
      <c r="B25" s="5" t="s">
        <v>288</v>
      </c>
      <c r="C25" s="5" t="s">
        <v>837</v>
      </c>
      <c r="D25" s="74"/>
      <c r="E25" s="74">
        <v>5599.9</v>
      </c>
      <c r="F25" s="78">
        <f t="shared" si="0"/>
        <v>-5599.9</v>
      </c>
    </row>
    <row r="26" spans="1:6" ht="57.75" customHeight="1">
      <c r="A26" s="4" t="s">
        <v>382</v>
      </c>
      <c r="B26" s="5" t="s">
        <v>174</v>
      </c>
      <c r="C26" s="5" t="s">
        <v>808</v>
      </c>
      <c r="D26" s="74"/>
      <c r="E26" s="3">
        <v>31.94</v>
      </c>
      <c r="F26" s="11">
        <f t="shared" si="0"/>
        <v>-31.94</v>
      </c>
    </row>
    <row r="27" spans="1:6" ht="56.25">
      <c r="A27" s="4" t="s">
        <v>382</v>
      </c>
      <c r="B27" s="5" t="s">
        <v>174</v>
      </c>
      <c r="C27" s="5" t="s">
        <v>494</v>
      </c>
      <c r="D27" s="74"/>
      <c r="E27" s="74">
        <v>1715</v>
      </c>
      <c r="F27" s="11">
        <f t="shared" si="0"/>
        <v>-1715</v>
      </c>
    </row>
    <row r="28" spans="1:9" ht="48" customHeight="1">
      <c r="A28" s="4" t="s">
        <v>301</v>
      </c>
      <c r="B28" s="5" t="s">
        <v>288</v>
      </c>
      <c r="C28" s="5" t="s">
        <v>503</v>
      </c>
      <c r="D28" s="74">
        <v>411000</v>
      </c>
      <c r="E28" s="74">
        <v>643884.22</v>
      </c>
      <c r="F28" s="11">
        <f t="shared" si="0"/>
        <v>-232884.22</v>
      </c>
      <c r="I28" s="88"/>
    </row>
    <row r="29" spans="1:9" ht="48" customHeight="1">
      <c r="A29" s="4" t="s">
        <v>301</v>
      </c>
      <c r="B29" s="5" t="s">
        <v>288</v>
      </c>
      <c r="C29" s="5" t="s">
        <v>825</v>
      </c>
      <c r="D29" s="74"/>
      <c r="E29" s="74">
        <v>6764.59</v>
      </c>
      <c r="F29" s="11">
        <f t="shared" si="0"/>
        <v>-6764.59</v>
      </c>
      <c r="I29" s="88"/>
    </row>
    <row r="30" spans="1:9" ht="48" customHeight="1">
      <c r="A30" s="4" t="s">
        <v>301</v>
      </c>
      <c r="B30" s="5" t="s">
        <v>288</v>
      </c>
      <c r="C30" s="5" t="s">
        <v>826</v>
      </c>
      <c r="D30" s="74"/>
      <c r="E30" s="74">
        <v>1126.66</v>
      </c>
      <c r="F30" s="11">
        <f t="shared" si="0"/>
        <v>-1126.66</v>
      </c>
      <c r="I30" s="88"/>
    </row>
    <row r="31" spans="1:6" ht="64.5" customHeight="1">
      <c r="A31" s="119" t="s">
        <v>383</v>
      </c>
      <c r="B31" s="5" t="s">
        <v>288</v>
      </c>
      <c r="C31" s="5" t="s">
        <v>827</v>
      </c>
      <c r="D31" s="74"/>
      <c r="E31" s="3">
        <v>-75.24</v>
      </c>
      <c r="F31" s="11">
        <f t="shared" si="0"/>
        <v>75.24</v>
      </c>
    </row>
    <row r="32" spans="1:6" ht="64.5" customHeight="1">
      <c r="A32" s="119" t="s">
        <v>383</v>
      </c>
      <c r="B32" s="5" t="s">
        <v>288</v>
      </c>
      <c r="C32" s="5" t="s">
        <v>828</v>
      </c>
      <c r="D32" s="74"/>
      <c r="E32" s="3">
        <v>190.22</v>
      </c>
      <c r="F32" s="11">
        <f t="shared" si="0"/>
        <v>-190.22</v>
      </c>
    </row>
    <row r="33" spans="1:10" ht="56.25">
      <c r="A33" s="4" t="s">
        <v>302</v>
      </c>
      <c r="B33" s="5" t="s">
        <v>288</v>
      </c>
      <c r="C33" s="5" t="s">
        <v>504</v>
      </c>
      <c r="D33" s="74">
        <v>928000</v>
      </c>
      <c r="E33" s="3">
        <v>466874.18</v>
      </c>
      <c r="F33" s="11">
        <f t="shared" si="0"/>
        <v>461125.82</v>
      </c>
      <c r="I33" s="88"/>
      <c r="J33" s="88"/>
    </row>
    <row r="34" spans="1:6" ht="45" customHeight="1">
      <c r="A34" s="4" t="s">
        <v>866</v>
      </c>
      <c r="B34" s="5" t="s">
        <v>288</v>
      </c>
      <c r="C34" s="5" t="s">
        <v>865</v>
      </c>
      <c r="D34" s="74"/>
      <c r="E34" s="74">
        <v>9004</v>
      </c>
      <c r="F34" s="11">
        <f t="shared" si="0"/>
        <v>-9004</v>
      </c>
    </row>
    <row r="35" spans="1:6" ht="22.5">
      <c r="A35" s="4" t="s">
        <v>303</v>
      </c>
      <c r="B35" s="5" t="s">
        <v>288</v>
      </c>
      <c r="C35" s="5" t="s">
        <v>505</v>
      </c>
      <c r="D35" s="74">
        <v>399000</v>
      </c>
      <c r="E35" s="3">
        <v>327481.57</v>
      </c>
      <c r="F35" s="11">
        <f t="shared" si="0"/>
        <v>71518.43</v>
      </c>
    </row>
    <row r="36" spans="1:6" ht="20.25" customHeight="1">
      <c r="A36" s="4" t="s">
        <v>303</v>
      </c>
      <c r="B36" s="5" t="s">
        <v>288</v>
      </c>
      <c r="C36" s="5" t="s">
        <v>506</v>
      </c>
      <c r="D36" s="74"/>
      <c r="E36" s="3">
        <v>1138.79</v>
      </c>
      <c r="F36" s="11">
        <f t="shared" si="0"/>
        <v>-1138.79</v>
      </c>
    </row>
    <row r="37" spans="1:6" ht="20.25" customHeight="1">
      <c r="A37" s="4" t="s">
        <v>303</v>
      </c>
      <c r="B37" s="5" t="s">
        <v>288</v>
      </c>
      <c r="C37" s="5" t="s">
        <v>507</v>
      </c>
      <c r="D37" s="74"/>
      <c r="E37" s="74">
        <v>1200</v>
      </c>
      <c r="F37" s="11">
        <f t="shared" si="0"/>
        <v>-1200</v>
      </c>
    </row>
    <row r="38" spans="1:6" ht="45.75" customHeight="1">
      <c r="A38" s="4" t="s">
        <v>384</v>
      </c>
      <c r="B38" s="5" t="s">
        <v>288</v>
      </c>
      <c r="C38" s="5" t="s">
        <v>867</v>
      </c>
      <c r="D38" s="74"/>
      <c r="E38" s="3">
        <v>-4.42</v>
      </c>
      <c r="F38" s="11">
        <f t="shared" si="0"/>
        <v>4.42</v>
      </c>
    </row>
    <row r="39" spans="1:6" ht="45.75" customHeight="1">
      <c r="A39" s="4" t="s">
        <v>384</v>
      </c>
      <c r="B39" s="5" t="s">
        <v>288</v>
      </c>
      <c r="C39" s="5" t="s">
        <v>868</v>
      </c>
      <c r="D39" s="74"/>
      <c r="E39" s="3">
        <v>4.42</v>
      </c>
      <c r="F39" s="11">
        <f>D39-E39</f>
        <v>-4.42</v>
      </c>
    </row>
    <row r="40" spans="1:6" ht="12.75">
      <c r="A40" s="4" t="s">
        <v>200</v>
      </c>
      <c r="B40" s="5" t="s">
        <v>288</v>
      </c>
      <c r="C40" s="5" t="s">
        <v>838</v>
      </c>
      <c r="D40" s="74"/>
      <c r="E40" s="74">
        <v>700</v>
      </c>
      <c r="F40" s="11">
        <f t="shared" si="0"/>
        <v>-700</v>
      </c>
    </row>
    <row r="41" spans="1:6" ht="47.25" customHeight="1">
      <c r="A41" s="4" t="s">
        <v>304</v>
      </c>
      <c r="B41" s="5" t="s">
        <v>288</v>
      </c>
      <c r="C41" s="5" t="s">
        <v>508</v>
      </c>
      <c r="D41" s="74">
        <v>1600000</v>
      </c>
      <c r="E41" s="74">
        <v>529170.48</v>
      </c>
      <c r="F41" s="11">
        <f t="shared" si="0"/>
        <v>1070829.52</v>
      </c>
    </row>
    <row r="42" spans="1:6" ht="38.25" customHeight="1">
      <c r="A42" s="4" t="s">
        <v>304</v>
      </c>
      <c r="B42" s="5" t="s">
        <v>288</v>
      </c>
      <c r="C42" s="5" t="s">
        <v>839</v>
      </c>
      <c r="D42" s="74"/>
      <c r="E42" s="3">
        <v>14288.05</v>
      </c>
      <c r="F42" s="11">
        <f t="shared" si="0"/>
        <v>-14288.05</v>
      </c>
    </row>
    <row r="43" spans="1:6" ht="38.25" customHeight="1">
      <c r="A43" s="4" t="s">
        <v>304</v>
      </c>
      <c r="B43" s="5" t="s">
        <v>288</v>
      </c>
      <c r="C43" s="5" t="s">
        <v>840</v>
      </c>
      <c r="D43" s="74"/>
      <c r="E43" s="3">
        <v>0</v>
      </c>
      <c r="F43" s="11">
        <f t="shared" si="0"/>
        <v>0</v>
      </c>
    </row>
    <row r="44" spans="1:8" ht="15.75" customHeight="1">
      <c r="A44" s="4" t="s">
        <v>282</v>
      </c>
      <c r="B44" s="5" t="s">
        <v>288</v>
      </c>
      <c r="C44" s="5" t="s">
        <v>509</v>
      </c>
      <c r="D44" s="74">
        <v>371000</v>
      </c>
      <c r="E44" s="74">
        <v>238976.5</v>
      </c>
      <c r="F44" s="11">
        <f t="shared" si="0"/>
        <v>132023.5</v>
      </c>
      <c r="H44" s="88"/>
    </row>
    <row r="45" spans="1:8" ht="15" customHeight="1">
      <c r="A45" s="4" t="s">
        <v>282</v>
      </c>
      <c r="B45" s="5" t="s">
        <v>288</v>
      </c>
      <c r="C45" s="5" t="s">
        <v>873</v>
      </c>
      <c r="D45" s="74"/>
      <c r="E45" s="74">
        <v>2.17</v>
      </c>
      <c r="F45" s="11">
        <f>D45-E45</f>
        <v>-2.17</v>
      </c>
      <c r="H45" s="88"/>
    </row>
    <row r="46" spans="1:8" ht="15" customHeight="1">
      <c r="A46" s="4" t="s">
        <v>282</v>
      </c>
      <c r="B46" s="5" t="s">
        <v>288</v>
      </c>
      <c r="C46" s="5" t="s">
        <v>809</v>
      </c>
      <c r="D46" s="74"/>
      <c r="E46" s="74">
        <v>25</v>
      </c>
      <c r="F46" s="11">
        <f t="shared" si="0"/>
        <v>-25</v>
      </c>
      <c r="H46" s="88"/>
    </row>
    <row r="47" spans="1:8" ht="15" customHeight="1">
      <c r="A47" s="4" t="s">
        <v>282</v>
      </c>
      <c r="B47" s="5" t="s">
        <v>288</v>
      </c>
      <c r="C47" s="5" t="s">
        <v>872</v>
      </c>
      <c r="D47" s="74"/>
      <c r="E47" s="74">
        <v>0</v>
      </c>
      <c r="F47" s="78">
        <f t="shared" si="0"/>
        <v>0</v>
      </c>
      <c r="H47" s="88"/>
    </row>
    <row r="48" spans="1:6" ht="15" customHeight="1">
      <c r="A48" s="4" t="s">
        <v>305</v>
      </c>
      <c r="B48" s="5" t="s">
        <v>288</v>
      </c>
      <c r="C48" s="5" t="s">
        <v>510</v>
      </c>
      <c r="D48" s="74">
        <v>2793000</v>
      </c>
      <c r="E48" s="3">
        <v>997852.54</v>
      </c>
      <c r="F48" s="11">
        <f t="shared" si="0"/>
        <v>1795147.46</v>
      </c>
    </row>
    <row r="49" spans="1:6" ht="12.75">
      <c r="A49" s="4" t="s">
        <v>305</v>
      </c>
      <c r="B49" s="5" t="s">
        <v>288</v>
      </c>
      <c r="C49" s="5" t="s">
        <v>511</v>
      </c>
      <c r="D49" s="74"/>
      <c r="E49" s="3">
        <v>9782.86</v>
      </c>
      <c r="F49" s="11">
        <f t="shared" si="0"/>
        <v>-9782.86</v>
      </c>
    </row>
    <row r="50" spans="1:6" ht="12.75">
      <c r="A50" s="4" t="s">
        <v>305</v>
      </c>
      <c r="B50" s="5" t="s">
        <v>288</v>
      </c>
      <c r="C50" s="5" t="s">
        <v>512</v>
      </c>
      <c r="D50" s="74"/>
      <c r="E50" s="3">
        <v>0.21</v>
      </c>
      <c r="F50" s="11">
        <f t="shared" si="0"/>
        <v>-0.21</v>
      </c>
    </row>
    <row r="51" spans="1:9" ht="78.75">
      <c r="A51" s="4" t="s">
        <v>306</v>
      </c>
      <c r="B51" s="5" t="s">
        <v>288</v>
      </c>
      <c r="C51" s="5" t="s">
        <v>513</v>
      </c>
      <c r="D51" s="114">
        <v>4595000</v>
      </c>
      <c r="E51" s="74">
        <v>4085026.03</v>
      </c>
      <c r="F51" s="78">
        <f t="shared" si="0"/>
        <v>509973.97</v>
      </c>
      <c r="I51" s="88"/>
    </row>
    <row r="52" spans="1:9" ht="23.25" customHeight="1">
      <c r="A52" s="179" t="s">
        <v>306</v>
      </c>
      <c r="B52" s="5" t="s">
        <v>288</v>
      </c>
      <c r="C52" s="5" t="s">
        <v>863</v>
      </c>
      <c r="D52" s="114"/>
      <c r="E52" s="3">
        <v>383.17</v>
      </c>
      <c r="F52" s="11">
        <f t="shared" si="0"/>
        <v>-383.17</v>
      </c>
      <c r="I52" s="88"/>
    </row>
    <row r="53" spans="1:9" ht="23.25" customHeight="1">
      <c r="A53" s="179" t="s">
        <v>306</v>
      </c>
      <c r="B53" s="5" t="s">
        <v>288</v>
      </c>
      <c r="C53" s="5" t="s">
        <v>869</v>
      </c>
      <c r="D53" s="114"/>
      <c r="E53" s="3">
        <v>0</v>
      </c>
      <c r="F53" s="11">
        <f>D53-E53</f>
        <v>0</v>
      </c>
      <c r="I53" s="88"/>
    </row>
    <row r="54" spans="1:6" ht="78.75">
      <c r="A54" s="4" t="s">
        <v>18</v>
      </c>
      <c r="B54" s="5" t="s">
        <v>288</v>
      </c>
      <c r="C54" s="5" t="s">
        <v>514</v>
      </c>
      <c r="D54" s="106">
        <v>450000</v>
      </c>
      <c r="E54" s="74">
        <v>250251.04</v>
      </c>
      <c r="F54" s="11">
        <f t="shared" si="0"/>
        <v>199748.96</v>
      </c>
    </row>
    <row r="55" spans="1:6" ht="23.25" customHeight="1">
      <c r="A55" s="179" t="s">
        <v>18</v>
      </c>
      <c r="B55" s="5" t="s">
        <v>288</v>
      </c>
      <c r="C55" s="5" t="s">
        <v>515</v>
      </c>
      <c r="D55" s="106"/>
      <c r="E55" s="74">
        <v>1613.35</v>
      </c>
      <c r="F55" s="11">
        <f t="shared" si="0"/>
        <v>-1613.35</v>
      </c>
    </row>
    <row r="56" spans="1:6" ht="93.75" customHeight="1">
      <c r="A56" s="4" t="s">
        <v>447</v>
      </c>
      <c r="B56" s="5" t="s">
        <v>288</v>
      </c>
      <c r="C56" s="5" t="s">
        <v>516</v>
      </c>
      <c r="D56" s="106">
        <v>75000</v>
      </c>
      <c r="E56" s="74">
        <v>51430</v>
      </c>
      <c r="F56" s="11">
        <f t="shared" si="0"/>
        <v>23570</v>
      </c>
    </row>
    <row r="57" spans="1:6" ht="22.5">
      <c r="A57" s="4" t="s">
        <v>517</v>
      </c>
      <c r="B57" s="5" t="s">
        <v>288</v>
      </c>
      <c r="C57" s="5" t="s">
        <v>518</v>
      </c>
      <c r="D57" s="74">
        <v>17000</v>
      </c>
      <c r="E57" s="3">
        <v>17102.14</v>
      </c>
      <c r="F57" s="11">
        <f t="shared" si="0"/>
        <v>-102.139999999999</v>
      </c>
    </row>
    <row r="58" spans="1:6" ht="22.5">
      <c r="A58" s="4" t="s">
        <v>517</v>
      </c>
      <c r="B58" s="5" t="s">
        <v>288</v>
      </c>
      <c r="C58" s="5" t="s">
        <v>519</v>
      </c>
      <c r="D58" s="74">
        <v>6000</v>
      </c>
      <c r="E58" s="3">
        <v>5652.16</v>
      </c>
      <c r="F58" s="11">
        <f t="shared" si="0"/>
        <v>347.84</v>
      </c>
    </row>
    <row r="59" spans="1:6" ht="22.5">
      <c r="A59" s="4" t="s">
        <v>495</v>
      </c>
      <c r="B59" s="5" t="s">
        <v>288</v>
      </c>
      <c r="C59" s="5" t="s">
        <v>496</v>
      </c>
      <c r="D59" s="74">
        <v>328910</v>
      </c>
      <c r="E59" s="3">
        <v>317404.38</v>
      </c>
      <c r="F59" s="11">
        <f t="shared" si="0"/>
        <v>11505.62</v>
      </c>
    </row>
    <row r="60" spans="1:6" ht="45">
      <c r="A60" s="4" t="s">
        <v>497</v>
      </c>
      <c r="B60" s="5" t="s">
        <v>288</v>
      </c>
      <c r="C60" s="5" t="s">
        <v>498</v>
      </c>
      <c r="D60" s="74">
        <v>12250</v>
      </c>
      <c r="E60" s="3">
        <v>8569.62</v>
      </c>
      <c r="F60" s="11">
        <f t="shared" si="0"/>
        <v>3680.38</v>
      </c>
    </row>
    <row r="61" spans="1:6" ht="33.75">
      <c r="A61" s="4" t="s">
        <v>499</v>
      </c>
      <c r="B61" s="5" t="s">
        <v>288</v>
      </c>
      <c r="C61" s="5" t="s">
        <v>500</v>
      </c>
      <c r="D61" s="74">
        <v>719950</v>
      </c>
      <c r="E61" s="74">
        <v>634936.98</v>
      </c>
      <c r="F61" s="78">
        <f t="shared" si="0"/>
        <v>85013.02</v>
      </c>
    </row>
    <row r="62" spans="1:6" ht="33.75">
      <c r="A62" s="4" t="s">
        <v>501</v>
      </c>
      <c r="B62" s="5" t="s">
        <v>288</v>
      </c>
      <c r="C62" s="5" t="s">
        <v>502</v>
      </c>
      <c r="D62" s="74">
        <v>13770</v>
      </c>
      <c r="E62" s="3">
        <v>-25531.06</v>
      </c>
      <c r="F62" s="11">
        <f t="shared" si="0"/>
        <v>39301.06</v>
      </c>
    </row>
    <row r="63" spans="1:8" ht="90">
      <c r="A63" s="4" t="s">
        <v>19</v>
      </c>
      <c r="B63" s="5" t="s">
        <v>288</v>
      </c>
      <c r="C63" s="5" t="s">
        <v>520</v>
      </c>
      <c r="D63" s="74">
        <v>715260</v>
      </c>
      <c r="E63" s="3">
        <v>715261.06</v>
      </c>
      <c r="F63" s="11">
        <f>D63-E63</f>
        <v>-1.06000000005587</v>
      </c>
      <c r="H63" s="88"/>
    </row>
    <row r="64" spans="1:8" ht="55.5" customHeight="1">
      <c r="A64" s="4" t="s">
        <v>19</v>
      </c>
      <c r="B64" s="5" t="s">
        <v>288</v>
      </c>
      <c r="C64" s="5" t="s">
        <v>810</v>
      </c>
      <c r="D64" s="74">
        <v>754740</v>
      </c>
      <c r="E64" s="74">
        <v>934592.3</v>
      </c>
      <c r="F64" s="78">
        <f>D64-E64</f>
        <v>-179852.3</v>
      </c>
      <c r="H64" s="88"/>
    </row>
    <row r="65" spans="1:6" ht="74.25" customHeight="1">
      <c r="A65" s="4" t="s">
        <v>336</v>
      </c>
      <c r="B65" s="5" t="s">
        <v>288</v>
      </c>
      <c r="C65" s="5" t="s">
        <v>806</v>
      </c>
      <c r="D65" s="74">
        <v>288000</v>
      </c>
      <c r="E65" s="74">
        <v>157038</v>
      </c>
      <c r="F65" s="78">
        <f t="shared" si="0"/>
        <v>130962</v>
      </c>
    </row>
    <row r="66" spans="1:6" ht="12.75" hidden="1">
      <c r="A66" s="3"/>
      <c r="B66" s="2"/>
      <c r="C66" s="2"/>
      <c r="D66" s="74"/>
      <c r="E66" s="3"/>
      <c r="F66" s="11">
        <f t="shared" si="0"/>
        <v>0</v>
      </c>
    </row>
    <row r="67" spans="1:8" ht="78.75">
      <c r="A67" s="4" t="s">
        <v>20</v>
      </c>
      <c r="B67" s="5" t="s">
        <v>288</v>
      </c>
      <c r="C67" s="5" t="s">
        <v>521</v>
      </c>
      <c r="D67" s="74">
        <v>-20000</v>
      </c>
      <c r="E67" s="74">
        <v>-20000</v>
      </c>
      <c r="F67" s="78">
        <f t="shared" si="0"/>
        <v>0</v>
      </c>
      <c r="H67" s="88"/>
    </row>
    <row r="68" spans="1:8" ht="33.75">
      <c r="A68" s="4" t="s">
        <v>523</v>
      </c>
      <c r="B68" s="5" t="s">
        <v>288</v>
      </c>
      <c r="C68" s="5" t="s">
        <v>522</v>
      </c>
      <c r="D68" s="74">
        <v>3140000</v>
      </c>
      <c r="E68" s="3">
        <v>2898118.03</v>
      </c>
      <c r="F68" s="11">
        <f t="shared" si="0"/>
        <v>241881.97</v>
      </c>
      <c r="H68" s="88"/>
    </row>
    <row r="69" spans="1:9" ht="36" customHeight="1">
      <c r="A69" s="179" t="s">
        <v>324</v>
      </c>
      <c r="B69" s="5" t="s">
        <v>288</v>
      </c>
      <c r="C69" s="5" t="s">
        <v>524</v>
      </c>
      <c r="D69" s="180">
        <v>1350000</v>
      </c>
      <c r="E69" s="180">
        <v>760828.65</v>
      </c>
      <c r="F69" s="181">
        <f t="shared" si="0"/>
        <v>589171.35</v>
      </c>
      <c r="H69" s="88"/>
      <c r="I69" s="88"/>
    </row>
    <row r="70" spans="1:6" ht="12" customHeight="1">
      <c r="A70" s="75" t="s">
        <v>124</v>
      </c>
      <c r="B70" s="72" t="s">
        <v>288</v>
      </c>
      <c r="C70" s="72" t="s">
        <v>525</v>
      </c>
      <c r="D70" s="74">
        <v>4000</v>
      </c>
      <c r="E70" s="74">
        <v>2600</v>
      </c>
      <c r="F70" s="11">
        <f t="shared" si="0"/>
        <v>1400</v>
      </c>
    </row>
    <row r="71" spans="1:8" ht="45" customHeight="1">
      <c r="A71" s="104" t="s">
        <v>409</v>
      </c>
      <c r="B71" s="72" t="s">
        <v>288</v>
      </c>
      <c r="C71" s="72" t="s">
        <v>526</v>
      </c>
      <c r="D71" s="74">
        <v>101700</v>
      </c>
      <c r="E71" s="74">
        <v>101700</v>
      </c>
      <c r="F71" s="78">
        <f t="shared" si="0"/>
        <v>0</v>
      </c>
      <c r="H71" s="88"/>
    </row>
    <row r="72" spans="1:8" ht="22.5" customHeight="1">
      <c r="A72" s="4" t="s">
        <v>193</v>
      </c>
      <c r="B72" s="5" t="s">
        <v>288</v>
      </c>
      <c r="C72" s="72" t="s">
        <v>529</v>
      </c>
      <c r="D72" s="74">
        <v>3362000</v>
      </c>
      <c r="E72" s="74">
        <v>635933.12</v>
      </c>
      <c r="F72" s="11">
        <f>D72-E72</f>
        <v>2726066.88</v>
      </c>
      <c r="H72" s="88"/>
    </row>
    <row r="73" spans="1:6" ht="33" customHeight="1" hidden="1">
      <c r="A73" s="4" t="s">
        <v>416</v>
      </c>
      <c r="B73" s="5" t="s">
        <v>288</v>
      </c>
      <c r="C73" s="5" t="s">
        <v>530</v>
      </c>
      <c r="D73" s="148"/>
      <c r="E73" s="148"/>
      <c r="F73" s="149">
        <f>D73-E73</f>
        <v>0</v>
      </c>
    </row>
    <row r="74" spans="1:6" ht="45" customHeight="1">
      <c r="A74" s="4" t="s">
        <v>415</v>
      </c>
      <c r="B74" s="5" t="s">
        <v>288</v>
      </c>
      <c r="C74" s="72" t="s">
        <v>531</v>
      </c>
      <c r="D74" s="74">
        <v>16190</v>
      </c>
      <c r="E74" s="74">
        <v>16192.44</v>
      </c>
      <c r="F74" s="11">
        <f>D74-E74</f>
        <v>-2.44000000000051</v>
      </c>
    </row>
    <row r="75" spans="1:6" ht="24.75" customHeight="1">
      <c r="A75" s="210" t="s">
        <v>812</v>
      </c>
      <c r="B75" s="72" t="s">
        <v>288</v>
      </c>
      <c r="C75" s="72" t="s">
        <v>811</v>
      </c>
      <c r="D75" s="74">
        <v>30000</v>
      </c>
      <c r="E75" s="74">
        <v>29692.38</v>
      </c>
      <c r="F75" s="11">
        <f t="shared" si="0"/>
        <v>307.619999999999</v>
      </c>
    </row>
    <row r="76" spans="1:6" ht="33.75" customHeight="1">
      <c r="A76" s="210" t="s">
        <v>874</v>
      </c>
      <c r="B76" s="72" t="s">
        <v>288</v>
      </c>
      <c r="C76" s="72" t="s">
        <v>875</v>
      </c>
      <c r="D76" s="74">
        <v>0</v>
      </c>
      <c r="E76" s="74">
        <v>272.1</v>
      </c>
      <c r="F76" s="78">
        <f t="shared" si="0"/>
        <v>-272.1</v>
      </c>
    </row>
    <row r="77" spans="1:6" ht="33.75" customHeight="1">
      <c r="A77" s="182" t="s">
        <v>528</v>
      </c>
      <c r="B77" s="72" t="s">
        <v>288</v>
      </c>
      <c r="C77" s="72" t="s">
        <v>527</v>
      </c>
      <c r="D77" s="74">
        <v>20000</v>
      </c>
      <c r="E77" s="74">
        <v>19006.77</v>
      </c>
      <c r="F77" s="11">
        <f t="shared" si="0"/>
        <v>993.23</v>
      </c>
    </row>
    <row r="78" spans="1:6" ht="33.75" customHeight="1">
      <c r="A78" s="182" t="s">
        <v>841</v>
      </c>
      <c r="B78" s="72" t="s">
        <v>288</v>
      </c>
      <c r="C78" s="72" t="s">
        <v>842</v>
      </c>
      <c r="D78" s="74"/>
      <c r="E78" s="74"/>
      <c r="F78" s="11">
        <f t="shared" si="0"/>
        <v>0</v>
      </c>
    </row>
    <row r="79" spans="1:6" ht="12.75">
      <c r="A79" s="17" t="s">
        <v>29</v>
      </c>
      <c r="B79" s="16" t="s">
        <v>288</v>
      </c>
      <c r="C79" s="16" t="s">
        <v>30</v>
      </c>
      <c r="D79" s="78">
        <f>SUM(D81:D91)</f>
        <v>22738972</v>
      </c>
      <c r="E79" s="78">
        <f>SUM(E81:E91)</f>
        <v>9430084.34</v>
      </c>
      <c r="F79" s="11">
        <f t="shared" si="0"/>
        <v>13308887.66</v>
      </c>
    </row>
    <row r="80" spans="1:6" ht="9" customHeight="1">
      <c r="A80" s="75" t="s">
        <v>300</v>
      </c>
      <c r="B80" s="2"/>
      <c r="C80" s="2"/>
      <c r="D80" s="74"/>
      <c r="E80" s="74"/>
      <c r="F80" s="11">
        <f t="shared" si="0"/>
        <v>0</v>
      </c>
    </row>
    <row r="81" spans="1:8" ht="33.75">
      <c r="A81" s="4" t="s">
        <v>31</v>
      </c>
      <c r="B81" s="5" t="s">
        <v>288</v>
      </c>
      <c r="C81" s="5" t="s">
        <v>532</v>
      </c>
      <c r="D81" s="74">
        <v>333700</v>
      </c>
      <c r="E81" s="74">
        <v>222464</v>
      </c>
      <c r="F81" s="78">
        <f t="shared" si="0"/>
        <v>111236</v>
      </c>
      <c r="H81" s="88"/>
    </row>
    <row r="82" spans="1:6" ht="26.25" customHeight="1">
      <c r="A82" s="4" t="s">
        <v>833</v>
      </c>
      <c r="B82" s="5" t="s">
        <v>174</v>
      </c>
      <c r="C82" s="5" t="s">
        <v>834</v>
      </c>
      <c r="D82" s="74">
        <f>9445-6073</f>
        <v>3372</v>
      </c>
      <c r="E82" s="74"/>
      <c r="F82" s="78">
        <f t="shared" si="0"/>
        <v>3372</v>
      </c>
    </row>
    <row r="83" spans="1:8" ht="16.5" customHeight="1">
      <c r="A83" s="4" t="s">
        <v>32</v>
      </c>
      <c r="B83" s="5" t="s">
        <v>174</v>
      </c>
      <c r="C83" s="5" t="s">
        <v>533</v>
      </c>
      <c r="D83" s="74">
        <f>6800000+4323620-2312370</f>
        <v>8811250</v>
      </c>
      <c r="E83" s="74">
        <v>1800000</v>
      </c>
      <c r="F83" s="78">
        <f t="shared" si="0"/>
        <v>7011250</v>
      </c>
      <c r="H83" s="88"/>
    </row>
    <row r="84" spans="1:6" ht="31.5" customHeight="1">
      <c r="A84" s="4" t="s">
        <v>283</v>
      </c>
      <c r="B84" s="5" t="s">
        <v>288</v>
      </c>
      <c r="C84" s="5" t="s">
        <v>830</v>
      </c>
      <c r="D84" s="74">
        <v>321800</v>
      </c>
      <c r="E84" s="74">
        <v>215100</v>
      </c>
      <c r="F84" s="78">
        <f t="shared" si="0"/>
        <v>106700</v>
      </c>
    </row>
    <row r="85" spans="1:6" ht="44.25" customHeight="1">
      <c r="A85" s="4" t="s">
        <v>72</v>
      </c>
      <c r="B85" s="5" t="s">
        <v>288</v>
      </c>
      <c r="C85" s="5" t="s">
        <v>534</v>
      </c>
      <c r="D85" s="74">
        <f>1111040-98630</f>
        <v>1012410</v>
      </c>
      <c r="E85" s="74">
        <v>759300</v>
      </c>
      <c r="F85" s="78">
        <f t="shared" si="0"/>
        <v>253110</v>
      </c>
    </row>
    <row r="86" spans="1:6" ht="44.25" customHeight="1" hidden="1">
      <c r="A86" s="4" t="s">
        <v>835</v>
      </c>
      <c r="B86" s="5" t="s">
        <v>288</v>
      </c>
      <c r="C86" s="5" t="s">
        <v>836</v>
      </c>
      <c r="D86" s="74"/>
      <c r="E86" s="74"/>
      <c r="F86" s="78">
        <f t="shared" si="0"/>
        <v>0</v>
      </c>
    </row>
    <row r="87" spans="1:6" ht="22.5" customHeight="1" hidden="1">
      <c r="A87" s="4" t="s">
        <v>73</v>
      </c>
      <c r="B87" s="5" t="s">
        <v>174</v>
      </c>
      <c r="C87" s="5" t="s">
        <v>74</v>
      </c>
      <c r="D87" s="74"/>
      <c r="E87" s="74"/>
      <c r="F87" s="78">
        <f t="shared" si="0"/>
        <v>0</v>
      </c>
    </row>
    <row r="88" spans="1:9" ht="21.75" customHeight="1">
      <c r="A88" s="4" t="s">
        <v>75</v>
      </c>
      <c r="B88" s="5" t="s">
        <v>288</v>
      </c>
      <c r="C88" s="5" t="s">
        <v>535</v>
      </c>
      <c r="D88" s="74">
        <f>4800000+9566740-2200000+40000</f>
        <v>12206740</v>
      </c>
      <c r="E88" s="74">
        <v>6377600</v>
      </c>
      <c r="F88" s="78">
        <f t="shared" si="0"/>
        <v>5829140</v>
      </c>
      <c r="H88" s="88"/>
      <c r="I88" s="88"/>
    </row>
    <row r="89" spans="1:9" ht="21.75" customHeight="1">
      <c r="A89" s="4" t="s">
        <v>536</v>
      </c>
      <c r="B89" s="5" t="s">
        <v>288</v>
      </c>
      <c r="C89" s="5" t="s">
        <v>537</v>
      </c>
      <c r="D89" s="74">
        <v>2200</v>
      </c>
      <c r="E89" s="74">
        <v>2200</v>
      </c>
      <c r="F89" s="78">
        <f t="shared" si="0"/>
        <v>0</v>
      </c>
      <c r="H89" s="88"/>
      <c r="I89" s="88"/>
    </row>
    <row r="90" spans="1:6" ht="21" customHeight="1">
      <c r="A90" s="4" t="s">
        <v>201</v>
      </c>
      <c r="B90" s="5" t="s">
        <v>288</v>
      </c>
      <c r="C90" s="5" t="s">
        <v>538</v>
      </c>
      <c r="D90" s="74">
        <v>47500</v>
      </c>
      <c r="E90" s="74">
        <v>53420.34</v>
      </c>
      <c r="F90" s="78">
        <f t="shared" si="0"/>
        <v>-5920.34</v>
      </c>
    </row>
    <row r="91" spans="1:6" ht="14.25" customHeight="1">
      <c r="A91" s="4"/>
      <c r="B91" s="5"/>
      <c r="C91" s="5"/>
      <c r="D91" s="74"/>
      <c r="E91" s="74"/>
      <c r="F91" s="11">
        <f t="shared" si="0"/>
        <v>0</v>
      </c>
    </row>
    <row r="93" ht="12.75">
      <c r="C93" s="174" t="s">
        <v>539</v>
      </c>
    </row>
    <row r="94" spans="1:6" s="15" customFormat="1" ht="12.75">
      <c r="A94" s="224" t="s">
        <v>192</v>
      </c>
      <c r="B94" s="225" t="s">
        <v>175</v>
      </c>
      <c r="C94" s="226" t="s">
        <v>338</v>
      </c>
      <c r="D94" s="226" t="s">
        <v>296</v>
      </c>
      <c r="E94" s="226" t="s">
        <v>297</v>
      </c>
      <c r="F94" s="226" t="s">
        <v>298</v>
      </c>
    </row>
    <row r="95" spans="1:6" s="15" customFormat="1" ht="12.75">
      <c r="A95" s="224"/>
      <c r="B95" s="225"/>
      <c r="C95" s="226"/>
      <c r="D95" s="226"/>
      <c r="E95" s="226"/>
      <c r="F95" s="226"/>
    </row>
    <row r="96" spans="1:6" s="15" customFormat="1" ht="12.75">
      <c r="A96" s="224"/>
      <c r="B96" s="225"/>
      <c r="C96" s="226"/>
      <c r="D96" s="226"/>
      <c r="E96" s="226"/>
      <c r="F96" s="226"/>
    </row>
    <row r="97" spans="1:9" s="15" customFormat="1" ht="12.75">
      <c r="A97" s="31">
        <v>1</v>
      </c>
      <c r="B97" s="12" t="s">
        <v>77</v>
      </c>
      <c r="C97" s="12" t="s">
        <v>286</v>
      </c>
      <c r="D97" s="31">
        <v>4</v>
      </c>
      <c r="E97" s="31">
        <v>5</v>
      </c>
      <c r="F97" s="31">
        <v>6</v>
      </c>
      <c r="H97" s="144"/>
      <c r="I97" s="144"/>
    </row>
    <row r="98" spans="1:9" s="15" customFormat="1" ht="19.5" customHeight="1">
      <c r="A98" s="45" t="s">
        <v>78</v>
      </c>
      <c r="B98" s="69" t="s">
        <v>203</v>
      </c>
      <c r="C98" s="70" t="s">
        <v>284</v>
      </c>
      <c r="D98" s="90">
        <f>D100+D327+D345+D377+D439+D532+D540+D639+D644</f>
        <v>71480928.71</v>
      </c>
      <c r="E98" s="90">
        <f>E100+E327+E345+E377+E439+E540+E639+E644+E532</f>
        <v>41237890.86</v>
      </c>
      <c r="F98" s="91">
        <f>D98-E98</f>
        <v>30243037.85</v>
      </c>
      <c r="H98" s="144"/>
      <c r="I98" s="144"/>
    </row>
    <row r="99" spans="1:6" s="15" customFormat="1" ht="12.75">
      <c r="A99" t="s">
        <v>287</v>
      </c>
      <c r="B99" s="1"/>
      <c r="C99" s="2"/>
      <c r="D99" s="3"/>
      <c r="E99" s="3"/>
      <c r="F99" s="13"/>
    </row>
    <row r="100" spans="1:9" s="15" customFormat="1" ht="12.75">
      <c r="A100" s="35" t="s">
        <v>79</v>
      </c>
      <c r="B100" s="58" t="s">
        <v>203</v>
      </c>
      <c r="C100" s="63" t="s">
        <v>364</v>
      </c>
      <c r="D100" s="80">
        <f>D101+D115</f>
        <v>21518141.71</v>
      </c>
      <c r="E100" s="80">
        <f>E101+E115</f>
        <v>14731856.26</v>
      </c>
      <c r="F100" s="11">
        <f aca="true" t="shared" si="1" ref="F100:F137">D100-E100</f>
        <v>6786285.45</v>
      </c>
      <c r="H100" s="144"/>
      <c r="I100" s="144"/>
    </row>
    <row r="101" spans="1:6" ht="12.75">
      <c r="A101" s="19" t="s">
        <v>176</v>
      </c>
      <c r="B101" s="59" t="s">
        <v>203</v>
      </c>
      <c r="C101" s="20" t="s">
        <v>365</v>
      </c>
      <c r="D101" s="81">
        <f>D102+D106+D112+D113</f>
        <v>20932091.71</v>
      </c>
      <c r="E101" s="81">
        <f>E102+E106+E112+E113</f>
        <v>14324483.98</v>
      </c>
      <c r="F101" s="11">
        <f t="shared" si="1"/>
        <v>6607607.73</v>
      </c>
    </row>
    <row r="102" spans="1:6" ht="22.5">
      <c r="A102" s="19" t="s">
        <v>177</v>
      </c>
      <c r="B102" s="59" t="s">
        <v>203</v>
      </c>
      <c r="C102" s="20" t="s">
        <v>366</v>
      </c>
      <c r="D102" s="81">
        <f>SUM(D103:D105)</f>
        <v>18499000</v>
      </c>
      <c r="E102" s="81">
        <f>SUM(E103:E105)</f>
        <v>13102621.37</v>
      </c>
      <c r="F102" s="11">
        <f t="shared" si="1"/>
        <v>5396378.63</v>
      </c>
    </row>
    <row r="103" spans="1:8" ht="12.75">
      <c r="A103" s="19" t="s">
        <v>80</v>
      </c>
      <c r="B103" s="59" t="s">
        <v>203</v>
      </c>
      <c r="C103" s="20" t="s">
        <v>367</v>
      </c>
      <c r="D103" s="81">
        <f>D121+D178+D217</f>
        <v>14310000</v>
      </c>
      <c r="E103" s="81">
        <f>E121+E178+E217</f>
        <v>10078503.47</v>
      </c>
      <c r="F103" s="11">
        <f t="shared" si="1"/>
        <v>4231496.53</v>
      </c>
      <c r="H103" s="88"/>
    </row>
    <row r="104" spans="1:6" ht="12.75">
      <c r="A104" s="19" t="s">
        <v>178</v>
      </c>
      <c r="B104" s="59" t="s">
        <v>203</v>
      </c>
      <c r="C104" s="20" t="s">
        <v>368</v>
      </c>
      <c r="D104" s="81">
        <f>D218+D268</f>
        <v>40000</v>
      </c>
      <c r="E104" s="81">
        <f>E218+E268</f>
        <v>22153.55</v>
      </c>
      <c r="F104" s="11">
        <f t="shared" si="1"/>
        <v>17846.45</v>
      </c>
    </row>
    <row r="105" spans="1:8" ht="12.75">
      <c r="A105" s="19" t="s">
        <v>172</v>
      </c>
      <c r="B105" s="59" t="s">
        <v>203</v>
      </c>
      <c r="C105" s="20" t="s">
        <v>369</v>
      </c>
      <c r="D105" s="81">
        <f>D123+D180+D219</f>
        <v>4149000</v>
      </c>
      <c r="E105" s="81">
        <f>E123+E180+E219</f>
        <v>3001964.35</v>
      </c>
      <c r="F105" s="11">
        <f t="shared" si="1"/>
        <v>1147035.65</v>
      </c>
      <c r="H105" s="88"/>
    </row>
    <row r="106" spans="1:6" ht="12.75">
      <c r="A106" s="19" t="s">
        <v>179</v>
      </c>
      <c r="B106" s="59" t="s">
        <v>203</v>
      </c>
      <c r="C106" s="20" t="s">
        <v>370</v>
      </c>
      <c r="D106" s="81">
        <f>SUM(D107:D111)</f>
        <v>1962612</v>
      </c>
      <c r="E106" s="81">
        <f>SUM(E107:E111)</f>
        <v>919922.82</v>
      </c>
      <c r="F106" s="11">
        <f t="shared" si="1"/>
        <v>1042689.18</v>
      </c>
    </row>
    <row r="107" spans="1:6" ht="12.75">
      <c r="A107" s="19" t="s">
        <v>180</v>
      </c>
      <c r="B107" s="59" t="s">
        <v>203</v>
      </c>
      <c r="C107" s="20" t="s">
        <v>371</v>
      </c>
      <c r="D107" s="81">
        <f aca="true" t="shared" si="2" ref="D107:E111">D221+D270</f>
        <v>297000</v>
      </c>
      <c r="E107" s="81">
        <f t="shared" si="2"/>
        <v>160963.72</v>
      </c>
      <c r="F107" s="11">
        <f t="shared" si="1"/>
        <v>136036.28</v>
      </c>
    </row>
    <row r="108" spans="1:6" ht="12.75">
      <c r="A108" s="19" t="s">
        <v>173</v>
      </c>
      <c r="B108" s="59" t="s">
        <v>203</v>
      </c>
      <c r="C108" s="20" t="s">
        <v>372</v>
      </c>
      <c r="D108" s="81">
        <f t="shared" si="2"/>
        <v>40000</v>
      </c>
      <c r="E108" s="81">
        <f t="shared" si="2"/>
        <v>4145.2</v>
      </c>
      <c r="F108" s="11">
        <f t="shared" si="1"/>
        <v>35854.8</v>
      </c>
    </row>
    <row r="109" spans="1:6" ht="11.25" customHeight="1">
      <c r="A109" s="19" t="s">
        <v>181</v>
      </c>
      <c r="B109" s="59" t="s">
        <v>203</v>
      </c>
      <c r="C109" s="20" t="s">
        <v>373</v>
      </c>
      <c r="D109" s="81">
        <f t="shared" si="2"/>
        <v>524962</v>
      </c>
      <c r="E109" s="81">
        <f t="shared" si="2"/>
        <v>219306.4</v>
      </c>
      <c r="F109" s="11">
        <f t="shared" si="1"/>
        <v>305655.6</v>
      </c>
    </row>
    <row r="110" spans="1:6" ht="12.75">
      <c r="A110" s="19" t="s">
        <v>183</v>
      </c>
      <c r="B110" s="59" t="s">
        <v>203</v>
      </c>
      <c r="C110" s="20" t="s">
        <v>374</v>
      </c>
      <c r="D110" s="81">
        <f t="shared" si="2"/>
        <v>220000</v>
      </c>
      <c r="E110" s="81">
        <f t="shared" si="2"/>
        <v>128627.56</v>
      </c>
      <c r="F110" s="11">
        <f t="shared" si="1"/>
        <v>91372.44</v>
      </c>
    </row>
    <row r="111" spans="1:6" ht="12.75">
      <c r="A111" s="19" t="s">
        <v>184</v>
      </c>
      <c r="B111" s="59" t="s">
        <v>203</v>
      </c>
      <c r="C111" s="20" t="s">
        <v>375</v>
      </c>
      <c r="D111" s="81">
        <f t="shared" si="2"/>
        <v>880650</v>
      </c>
      <c r="E111" s="81">
        <f t="shared" si="2"/>
        <v>406879.94</v>
      </c>
      <c r="F111" s="11">
        <f t="shared" si="1"/>
        <v>473770.06</v>
      </c>
    </row>
    <row r="112" spans="1:6" ht="12.75">
      <c r="A112" s="19" t="s">
        <v>171</v>
      </c>
      <c r="B112" s="59" t="s">
        <v>203</v>
      </c>
      <c r="C112" s="20" t="s">
        <v>376</v>
      </c>
      <c r="D112" s="81">
        <f>D226+D264+D277</f>
        <v>470479.71</v>
      </c>
      <c r="E112" s="81">
        <f>E226+E264+E277</f>
        <v>301939.79</v>
      </c>
      <c r="F112" s="11">
        <f t="shared" si="1"/>
        <v>168539.92</v>
      </c>
    </row>
    <row r="113" spans="1:6" ht="12.75">
      <c r="A113" s="19" t="s">
        <v>432</v>
      </c>
      <c r="B113" s="59" t="s">
        <v>203</v>
      </c>
      <c r="C113" s="20" t="s">
        <v>434</v>
      </c>
      <c r="D113" s="81">
        <f>D114</f>
        <v>0</v>
      </c>
      <c r="E113" s="81">
        <f>E114</f>
        <v>0</v>
      </c>
      <c r="F113" s="11">
        <f t="shared" si="1"/>
        <v>0</v>
      </c>
    </row>
    <row r="114" spans="1:6" ht="33.75">
      <c r="A114" s="19" t="s">
        <v>433</v>
      </c>
      <c r="B114" s="59" t="s">
        <v>203</v>
      </c>
      <c r="C114" s="20" t="s">
        <v>435</v>
      </c>
      <c r="D114" s="81">
        <f>D258</f>
        <v>0</v>
      </c>
      <c r="E114" s="81">
        <f>E258</f>
        <v>0</v>
      </c>
      <c r="F114" s="11">
        <f t="shared" si="1"/>
        <v>0</v>
      </c>
    </row>
    <row r="115" spans="1:6" ht="16.5" customHeight="1">
      <c r="A115" s="19" t="s">
        <v>187</v>
      </c>
      <c r="B115" s="59" t="s">
        <v>203</v>
      </c>
      <c r="C115" s="20" t="s">
        <v>377</v>
      </c>
      <c r="D115" s="81">
        <f>D116+D117</f>
        <v>586050</v>
      </c>
      <c r="E115" s="81">
        <f>E116+E117</f>
        <v>407372.28</v>
      </c>
      <c r="F115" s="11">
        <f t="shared" si="1"/>
        <v>178677.72</v>
      </c>
    </row>
    <row r="116" spans="1:6" ht="22.5">
      <c r="A116" s="19" t="s">
        <v>188</v>
      </c>
      <c r="B116" s="59" t="s">
        <v>203</v>
      </c>
      <c r="C116" s="20" t="s">
        <v>378</v>
      </c>
      <c r="D116" s="81">
        <f>D228+D279</f>
        <v>175550</v>
      </c>
      <c r="E116" s="81">
        <f>E228+E279</f>
        <v>87132.73</v>
      </c>
      <c r="F116" s="78">
        <f t="shared" si="1"/>
        <v>88417.27</v>
      </c>
    </row>
    <row r="117" spans="1:6" ht="22.5">
      <c r="A117" s="19" t="s">
        <v>189</v>
      </c>
      <c r="B117" s="59" t="s">
        <v>203</v>
      </c>
      <c r="C117" s="20" t="s">
        <v>379</v>
      </c>
      <c r="D117" s="81">
        <f>D229+D280</f>
        <v>410500</v>
      </c>
      <c r="E117" s="81">
        <f>E229+E280</f>
        <v>320239.55</v>
      </c>
      <c r="F117" s="11">
        <f t="shared" si="1"/>
        <v>90260.45</v>
      </c>
    </row>
    <row r="118" spans="1:6" s="15" customFormat="1" ht="12.75">
      <c r="A118" s="30" t="s">
        <v>168</v>
      </c>
      <c r="B118" s="59" t="s">
        <v>203</v>
      </c>
      <c r="C118" s="67" t="s">
        <v>466</v>
      </c>
      <c r="D118" s="81">
        <f>D119+D134</f>
        <v>1417000</v>
      </c>
      <c r="E118" s="81">
        <f>E119+E134</f>
        <v>1151184.22</v>
      </c>
      <c r="F118" s="78">
        <f t="shared" si="1"/>
        <v>265815.78</v>
      </c>
    </row>
    <row r="119" spans="1:6" s="15" customFormat="1" ht="12.75">
      <c r="A119" s="23" t="s">
        <v>176</v>
      </c>
      <c r="B119" s="60" t="s">
        <v>203</v>
      </c>
      <c r="C119" s="24" t="s">
        <v>465</v>
      </c>
      <c r="D119" s="78">
        <f>D120+D124+D131+D133</f>
        <v>1417000</v>
      </c>
      <c r="E119" s="78">
        <f>E120+E124+E131+E133</f>
        <v>1151184.22</v>
      </c>
      <c r="F119" s="78">
        <f t="shared" si="1"/>
        <v>265815.78</v>
      </c>
    </row>
    <row r="120" spans="1:6" s="15" customFormat="1" ht="22.5">
      <c r="A120" s="23" t="s">
        <v>177</v>
      </c>
      <c r="B120" s="60" t="s">
        <v>203</v>
      </c>
      <c r="C120" s="24" t="s">
        <v>464</v>
      </c>
      <c r="D120" s="78">
        <f>SUM(D121:D123)</f>
        <v>1417000</v>
      </c>
      <c r="E120" s="78">
        <f>SUM(E121:E123)</f>
        <v>1151184.22</v>
      </c>
      <c r="F120" s="78">
        <f t="shared" si="1"/>
        <v>265815.78</v>
      </c>
    </row>
    <row r="121" spans="1:6" ht="12" customHeight="1">
      <c r="A121" s="21" t="s">
        <v>80</v>
      </c>
      <c r="B121" s="61" t="s">
        <v>203</v>
      </c>
      <c r="C121" s="22" t="s">
        <v>462</v>
      </c>
      <c r="D121" s="74">
        <f>1311000-150000</f>
        <v>1161000</v>
      </c>
      <c r="E121" s="74">
        <v>907575.22</v>
      </c>
      <c r="F121" s="78">
        <f t="shared" si="1"/>
        <v>253424.78</v>
      </c>
    </row>
    <row r="122" spans="1:6" ht="12.75" hidden="1">
      <c r="A122" s="21" t="s">
        <v>178</v>
      </c>
      <c r="B122" s="61" t="s">
        <v>203</v>
      </c>
      <c r="C122" s="22" t="s">
        <v>419</v>
      </c>
      <c r="D122" s="74"/>
      <c r="E122" s="74"/>
      <c r="F122" s="78">
        <f t="shared" si="1"/>
        <v>0</v>
      </c>
    </row>
    <row r="123" spans="1:6" ht="12.75">
      <c r="A123" s="21" t="s">
        <v>172</v>
      </c>
      <c r="B123" s="61" t="s">
        <v>203</v>
      </c>
      <c r="C123" s="22" t="s">
        <v>463</v>
      </c>
      <c r="D123" s="74">
        <v>256000</v>
      </c>
      <c r="E123" s="74">
        <v>243609</v>
      </c>
      <c r="F123" s="78">
        <f t="shared" si="1"/>
        <v>12391</v>
      </c>
    </row>
    <row r="124" spans="1:6" s="25" customFormat="1" ht="12.75" hidden="1">
      <c r="A124" s="23" t="s">
        <v>179</v>
      </c>
      <c r="B124" s="60" t="s">
        <v>203</v>
      </c>
      <c r="C124" s="24" t="s">
        <v>81</v>
      </c>
      <c r="D124" s="78">
        <f>SUM(D125:D130)</f>
        <v>0</v>
      </c>
      <c r="E124" s="78">
        <f>SUM(E125:E130)</f>
        <v>0</v>
      </c>
      <c r="F124" s="78">
        <f t="shared" si="1"/>
        <v>0</v>
      </c>
    </row>
    <row r="125" spans="1:6" ht="12.75" hidden="1">
      <c r="A125" s="21" t="s">
        <v>180</v>
      </c>
      <c r="B125" s="61" t="s">
        <v>203</v>
      </c>
      <c r="C125" s="22" t="s">
        <v>82</v>
      </c>
      <c r="D125" s="74"/>
      <c r="E125" s="74"/>
      <c r="F125" s="78">
        <f t="shared" si="1"/>
        <v>0</v>
      </c>
    </row>
    <row r="126" spans="1:6" ht="12.75" hidden="1">
      <c r="A126" s="21" t="s">
        <v>173</v>
      </c>
      <c r="B126" s="61" t="s">
        <v>203</v>
      </c>
      <c r="C126" s="22" t="s">
        <v>83</v>
      </c>
      <c r="D126" s="74"/>
      <c r="E126" s="74"/>
      <c r="F126" s="78">
        <f t="shared" si="1"/>
        <v>0</v>
      </c>
    </row>
    <row r="127" spans="1:6" ht="12.75" hidden="1">
      <c r="A127" s="21" t="s">
        <v>181</v>
      </c>
      <c r="B127" s="61" t="s">
        <v>203</v>
      </c>
      <c r="C127" s="22" t="s">
        <v>84</v>
      </c>
      <c r="D127" s="74"/>
      <c r="E127" s="74"/>
      <c r="F127" s="78">
        <f t="shared" si="1"/>
        <v>0</v>
      </c>
    </row>
    <row r="128" spans="1:6" ht="22.5" hidden="1">
      <c r="A128" s="21" t="s">
        <v>182</v>
      </c>
      <c r="B128" s="61" t="s">
        <v>203</v>
      </c>
      <c r="C128" s="22" t="s">
        <v>85</v>
      </c>
      <c r="D128" s="74"/>
      <c r="E128" s="74"/>
      <c r="F128" s="78">
        <f t="shared" si="1"/>
        <v>0</v>
      </c>
    </row>
    <row r="129" spans="1:6" ht="12.75" hidden="1">
      <c r="A129" s="21" t="s">
        <v>183</v>
      </c>
      <c r="B129" s="61" t="s">
        <v>203</v>
      </c>
      <c r="C129" s="22" t="s">
        <v>86</v>
      </c>
      <c r="D129" s="74"/>
      <c r="E129" s="74"/>
      <c r="F129" s="78">
        <f t="shared" si="1"/>
        <v>0</v>
      </c>
    </row>
    <row r="130" spans="1:6" ht="12.75" hidden="1">
      <c r="A130" s="21" t="s">
        <v>184</v>
      </c>
      <c r="B130" s="61" t="s">
        <v>203</v>
      </c>
      <c r="C130" s="22" t="s">
        <v>87</v>
      </c>
      <c r="D130" s="74"/>
      <c r="E130" s="74"/>
      <c r="F130" s="78">
        <f t="shared" si="1"/>
        <v>0</v>
      </c>
    </row>
    <row r="131" spans="1:6" s="25" customFormat="1" ht="12.75" hidden="1">
      <c r="A131" s="23" t="s">
        <v>185</v>
      </c>
      <c r="B131" s="60" t="s">
        <v>203</v>
      </c>
      <c r="C131" s="24" t="s">
        <v>88</v>
      </c>
      <c r="D131" s="78">
        <f>SUM(D132:D132)</f>
        <v>0</v>
      </c>
      <c r="E131" s="78">
        <f>SUM(E132:E132)</f>
        <v>0</v>
      </c>
      <c r="F131" s="78">
        <f t="shared" si="1"/>
        <v>0</v>
      </c>
    </row>
    <row r="132" spans="1:6" ht="22.5" hidden="1">
      <c r="A132" s="21" t="s">
        <v>186</v>
      </c>
      <c r="B132" s="61" t="s">
        <v>203</v>
      </c>
      <c r="C132" s="22" t="s">
        <v>89</v>
      </c>
      <c r="D132" s="74"/>
      <c r="E132" s="74"/>
      <c r="F132" s="78">
        <f t="shared" si="1"/>
        <v>0</v>
      </c>
    </row>
    <row r="133" spans="1:6" ht="12.75" hidden="1">
      <c r="A133" s="21" t="s">
        <v>171</v>
      </c>
      <c r="B133" s="61" t="s">
        <v>203</v>
      </c>
      <c r="C133" s="22" t="s">
        <v>90</v>
      </c>
      <c r="D133" s="74"/>
      <c r="E133" s="74"/>
      <c r="F133" s="78">
        <f t="shared" si="1"/>
        <v>0</v>
      </c>
    </row>
    <row r="134" spans="1:6" s="25" customFormat="1" ht="12.75" hidden="1">
      <c r="A134" s="23" t="s">
        <v>187</v>
      </c>
      <c r="B134" s="60" t="s">
        <v>203</v>
      </c>
      <c r="C134" s="24" t="s">
        <v>91</v>
      </c>
      <c r="D134" s="78">
        <f>SUM(D135:D136)</f>
        <v>0</v>
      </c>
      <c r="E134" s="78">
        <f>SUM(E135:E136)</f>
        <v>0</v>
      </c>
      <c r="F134" s="78">
        <f t="shared" si="1"/>
        <v>0</v>
      </c>
    </row>
    <row r="135" spans="1:6" ht="22.5" hidden="1">
      <c r="A135" s="21" t="s">
        <v>188</v>
      </c>
      <c r="B135" s="61" t="s">
        <v>203</v>
      </c>
      <c r="C135" s="22" t="s">
        <v>92</v>
      </c>
      <c r="D135" s="74"/>
      <c r="E135" s="74"/>
      <c r="F135" s="78">
        <f t="shared" si="1"/>
        <v>0</v>
      </c>
    </row>
    <row r="136" spans="1:6" ht="22.5" hidden="1">
      <c r="A136" s="21" t="s">
        <v>189</v>
      </c>
      <c r="B136" s="61" t="s">
        <v>203</v>
      </c>
      <c r="C136" s="22" t="s">
        <v>93</v>
      </c>
      <c r="D136" s="74"/>
      <c r="E136" s="74"/>
      <c r="F136" s="78">
        <f t="shared" si="1"/>
        <v>0</v>
      </c>
    </row>
    <row r="137" spans="1:6" ht="76.5">
      <c r="A137" s="27" t="s">
        <v>169</v>
      </c>
      <c r="B137" s="62" t="s">
        <v>203</v>
      </c>
      <c r="C137" s="66" t="s">
        <v>150</v>
      </c>
      <c r="D137" s="82">
        <f>D175</f>
        <v>1240000</v>
      </c>
      <c r="E137" s="82">
        <f>E175</f>
        <v>929173.98</v>
      </c>
      <c r="F137" s="78">
        <f t="shared" si="1"/>
        <v>310826.02</v>
      </c>
    </row>
    <row r="138" spans="1:6" s="15" customFormat="1" ht="1.5" customHeight="1">
      <c r="A138" s="23" t="s">
        <v>176</v>
      </c>
      <c r="B138" s="60" t="s">
        <v>203</v>
      </c>
      <c r="C138" s="24" t="s">
        <v>151</v>
      </c>
      <c r="D138" s="78">
        <f>D139+D143+D150+D152</f>
        <v>1240000</v>
      </c>
      <c r="E138" s="78">
        <f>E139+E143+E150+E152</f>
        <v>1183020.48</v>
      </c>
      <c r="F138" s="78">
        <f aca="true" t="shared" si="3" ref="F138:F201">D138-E138</f>
        <v>56979.52</v>
      </c>
    </row>
    <row r="139" spans="1:6" s="15" customFormat="1" ht="22.5" hidden="1">
      <c r="A139" s="23" t="s">
        <v>177</v>
      </c>
      <c r="B139" s="60" t="s">
        <v>203</v>
      </c>
      <c r="C139" s="24" t="s">
        <v>152</v>
      </c>
      <c r="D139" s="78">
        <f>SUM(D140:D142)</f>
        <v>1240000</v>
      </c>
      <c r="E139" s="78">
        <f>SUM(E140:E142)</f>
        <v>1148577.43</v>
      </c>
      <c r="F139" s="78">
        <f t="shared" si="3"/>
        <v>91422.57</v>
      </c>
    </row>
    <row r="140" spans="1:6" s="15" customFormat="1" ht="12.75" hidden="1">
      <c r="A140" s="23" t="s">
        <v>80</v>
      </c>
      <c r="B140" s="60" t="s">
        <v>203</v>
      </c>
      <c r="C140" s="24" t="s">
        <v>153</v>
      </c>
      <c r="D140" s="78">
        <f aca="true" t="shared" si="4" ref="D140:E142">D159+D178+D197</f>
        <v>1014000</v>
      </c>
      <c r="E140" s="78">
        <f t="shared" si="4"/>
        <v>878684.7</v>
      </c>
      <c r="F140" s="78">
        <f t="shared" si="3"/>
        <v>135315.3</v>
      </c>
    </row>
    <row r="141" spans="1:6" s="15" customFormat="1" ht="12.75" hidden="1">
      <c r="A141" s="23" t="s">
        <v>178</v>
      </c>
      <c r="B141" s="60" t="s">
        <v>203</v>
      </c>
      <c r="C141" s="24" t="s">
        <v>154</v>
      </c>
      <c r="D141" s="78">
        <f t="shared" si="4"/>
        <v>0</v>
      </c>
      <c r="E141" s="78">
        <f t="shared" si="4"/>
        <v>7560</v>
      </c>
      <c r="F141" s="78">
        <f t="shared" si="3"/>
        <v>-7560</v>
      </c>
    </row>
    <row r="142" spans="1:6" s="15" customFormat="1" ht="12.75" hidden="1">
      <c r="A142" s="23" t="s">
        <v>172</v>
      </c>
      <c r="B142" s="60" t="s">
        <v>203</v>
      </c>
      <c r="C142" s="24" t="s">
        <v>155</v>
      </c>
      <c r="D142" s="78">
        <f t="shared" si="4"/>
        <v>226000</v>
      </c>
      <c r="E142" s="78">
        <f t="shared" si="4"/>
        <v>262332.73</v>
      </c>
      <c r="F142" s="78">
        <f t="shared" si="3"/>
        <v>-36332.73</v>
      </c>
    </row>
    <row r="143" spans="1:6" s="15" customFormat="1" ht="12.75" hidden="1">
      <c r="A143" s="23" t="s">
        <v>179</v>
      </c>
      <c r="B143" s="60" t="s">
        <v>203</v>
      </c>
      <c r="C143" s="24" t="s">
        <v>156</v>
      </c>
      <c r="D143" s="78">
        <f>SUM(D144:D149)</f>
        <v>0</v>
      </c>
      <c r="E143" s="78">
        <f>SUM(E144:E149)</f>
        <v>32810.39</v>
      </c>
      <c r="F143" s="78">
        <f t="shared" si="3"/>
        <v>-32810.39</v>
      </c>
    </row>
    <row r="144" spans="1:6" s="15" customFormat="1" ht="12.75" hidden="1">
      <c r="A144" s="23" t="s">
        <v>180</v>
      </c>
      <c r="B144" s="60" t="s">
        <v>203</v>
      </c>
      <c r="C144" s="24" t="s">
        <v>157</v>
      </c>
      <c r="D144" s="78">
        <f aca="true" t="shared" si="5" ref="D144:E149">D163+D182+D201</f>
        <v>0</v>
      </c>
      <c r="E144" s="78">
        <f t="shared" si="5"/>
        <v>11981.52</v>
      </c>
      <c r="F144" s="78">
        <f t="shared" si="3"/>
        <v>-11981.52</v>
      </c>
    </row>
    <row r="145" spans="1:6" s="15" customFormat="1" ht="12.75" hidden="1">
      <c r="A145" s="23" t="s">
        <v>173</v>
      </c>
      <c r="B145" s="60" t="s">
        <v>203</v>
      </c>
      <c r="C145" s="24" t="s">
        <v>158</v>
      </c>
      <c r="D145" s="78">
        <f t="shared" si="5"/>
        <v>0</v>
      </c>
      <c r="E145" s="78">
        <f t="shared" si="5"/>
        <v>8789.3</v>
      </c>
      <c r="F145" s="78">
        <f t="shared" si="3"/>
        <v>-8789.3</v>
      </c>
    </row>
    <row r="146" spans="1:6" s="15" customFormat="1" ht="12" customHeight="1" hidden="1">
      <c r="A146" s="23" t="s">
        <v>181</v>
      </c>
      <c r="B146" s="60" t="s">
        <v>203</v>
      </c>
      <c r="C146" s="24" t="s">
        <v>159</v>
      </c>
      <c r="D146" s="78">
        <f t="shared" si="5"/>
        <v>0</v>
      </c>
      <c r="E146" s="78">
        <f t="shared" si="5"/>
        <v>0</v>
      </c>
      <c r="F146" s="78">
        <f t="shared" si="3"/>
        <v>0</v>
      </c>
    </row>
    <row r="147" spans="1:6" s="15" customFormat="1" ht="22.5" hidden="1">
      <c r="A147" s="23" t="s">
        <v>182</v>
      </c>
      <c r="B147" s="60" t="s">
        <v>203</v>
      </c>
      <c r="C147" s="24" t="s">
        <v>160</v>
      </c>
      <c r="D147" s="78">
        <f t="shared" si="5"/>
        <v>0</v>
      </c>
      <c r="E147" s="78">
        <f t="shared" si="5"/>
        <v>0</v>
      </c>
      <c r="F147" s="78">
        <f t="shared" si="3"/>
        <v>0</v>
      </c>
    </row>
    <row r="148" spans="1:6" s="15" customFormat="1" ht="12.75" hidden="1">
      <c r="A148" s="23" t="s">
        <v>183</v>
      </c>
      <c r="B148" s="60" t="s">
        <v>203</v>
      </c>
      <c r="C148" s="24" t="s">
        <v>161</v>
      </c>
      <c r="D148" s="78">
        <f t="shared" si="5"/>
        <v>0</v>
      </c>
      <c r="E148" s="78">
        <f t="shared" si="5"/>
        <v>3150</v>
      </c>
      <c r="F148" s="78">
        <f t="shared" si="3"/>
        <v>-3150</v>
      </c>
    </row>
    <row r="149" spans="1:6" s="15" customFormat="1" ht="12.75" hidden="1">
      <c r="A149" s="23" t="s">
        <v>184</v>
      </c>
      <c r="B149" s="60" t="s">
        <v>203</v>
      </c>
      <c r="C149" s="24" t="s">
        <v>162</v>
      </c>
      <c r="D149" s="78">
        <f t="shared" si="5"/>
        <v>0</v>
      </c>
      <c r="E149" s="78">
        <f t="shared" si="5"/>
        <v>8889.57</v>
      </c>
      <c r="F149" s="78">
        <f t="shared" si="3"/>
        <v>-8889.57</v>
      </c>
    </row>
    <row r="150" spans="1:6" s="15" customFormat="1" ht="11.25" customHeight="1" hidden="1">
      <c r="A150" s="23" t="s">
        <v>185</v>
      </c>
      <c r="B150" s="60" t="s">
        <v>203</v>
      </c>
      <c r="C150" s="24" t="s">
        <v>163</v>
      </c>
      <c r="D150" s="78">
        <f>SUM(D151:D151)</f>
        <v>0</v>
      </c>
      <c r="E150" s="78">
        <f>SUM(E151:E151)</f>
        <v>0</v>
      </c>
      <c r="F150" s="78">
        <f t="shared" si="3"/>
        <v>0</v>
      </c>
    </row>
    <row r="151" spans="1:6" s="15" customFormat="1" ht="22.5" hidden="1">
      <c r="A151" s="23" t="s">
        <v>186</v>
      </c>
      <c r="B151" s="60" t="s">
        <v>203</v>
      </c>
      <c r="C151" s="24" t="s">
        <v>33</v>
      </c>
      <c r="D151" s="78">
        <f>D170+D189+D208</f>
        <v>0</v>
      </c>
      <c r="E151" s="78">
        <f>E170+E189+E208</f>
        <v>0</v>
      </c>
      <c r="F151" s="78">
        <f t="shared" si="3"/>
        <v>0</v>
      </c>
    </row>
    <row r="152" spans="1:6" s="15" customFormat="1" ht="12.75" hidden="1">
      <c r="A152" s="23" t="s">
        <v>171</v>
      </c>
      <c r="B152" s="60" t="s">
        <v>203</v>
      </c>
      <c r="C152" s="24" t="s">
        <v>164</v>
      </c>
      <c r="D152" s="78">
        <f>D171+D190+D209</f>
        <v>0</v>
      </c>
      <c r="E152" s="78">
        <f>E171+E190+E209</f>
        <v>1632.66</v>
      </c>
      <c r="F152" s="78">
        <f t="shared" si="3"/>
        <v>-1632.66</v>
      </c>
    </row>
    <row r="153" spans="1:6" s="15" customFormat="1" ht="12.75" hidden="1">
      <c r="A153" s="23" t="s">
        <v>187</v>
      </c>
      <c r="B153" s="60" t="s">
        <v>203</v>
      </c>
      <c r="C153" s="24" t="s">
        <v>165</v>
      </c>
      <c r="D153" s="78">
        <f>SUM(D154:D155)</f>
        <v>0</v>
      </c>
      <c r="E153" s="78">
        <f>SUM(E154:E155)</f>
        <v>10518.5</v>
      </c>
      <c r="F153" s="78">
        <f t="shared" si="3"/>
        <v>-10518.5</v>
      </c>
    </row>
    <row r="154" spans="1:6" s="15" customFormat="1" ht="0.75" customHeight="1" hidden="1">
      <c r="A154" s="23" t="s">
        <v>188</v>
      </c>
      <c r="B154" s="60" t="s">
        <v>203</v>
      </c>
      <c r="C154" s="24" t="s">
        <v>166</v>
      </c>
      <c r="D154" s="78">
        <f>D173+D192+D211</f>
        <v>0</v>
      </c>
      <c r="E154" s="78">
        <f>E173+E192+E211</f>
        <v>0</v>
      </c>
      <c r="F154" s="78">
        <f t="shared" si="3"/>
        <v>0</v>
      </c>
    </row>
    <row r="155" spans="1:6" s="15" customFormat="1" ht="21.75" customHeight="1" hidden="1">
      <c r="A155" s="23" t="s">
        <v>189</v>
      </c>
      <c r="B155" s="60" t="s">
        <v>203</v>
      </c>
      <c r="C155" s="24" t="s">
        <v>167</v>
      </c>
      <c r="D155" s="78">
        <f>D174+D193+D212</f>
        <v>0</v>
      </c>
      <c r="E155" s="78">
        <f>E174+E193+E212</f>
        <v>10518.5</v>
      </c>
      <c r="F155" s="78">
        <f t="shared" si="3"/>
        <v>-10518.5</v>
      </c>
    </row>
    <row r="156" spans="1:6" s="15" customFormat="1" ht="23.25" customHeight="1" hidden="1">
      <c r="A156" s="29" t="s">
        <v>170</v>
      </c>
      <c r="B156" s="59" t="s">
        <v>203</v>
      </c>
      <c r="C156" s="20" t="s">
        <v>107</v>
      </c>
      <c r="D156" s="81">
        <f>D157+D172</f>
        <v>0</v>
      </c>
      <c r="E156" s="81">
        <f>E157+E172</f>
        <v>264365</v>
      </c>
      <c r="F156" s="78">
        <f t="shared" si="3"/>
        <v>-264365</v>
      </c>
    </row>
    <row r="157" spans="1:6" s="15" customFormat="1" ht="12.75" hidden="1">
      <c r="A157" s="23" t="s">
        <v>176</v>
      </c>
      <c r="B157" s="60" t="s">
        <v>203</v>
      </c>
      <c r="C157" s="24" t="s">
        <v>108</v>
      </c>
      <c r="D157" s="78">
        <f>D158+D162+D169+D171</f>
        <v>0</v>
      </c>
      <c r="E157" s="78">
        <f>E158+E162+E169+E171</f>
        <v>253846.5</v>
      </c>
      <c r="F157" s="78">
        <f t="shared" si="3"/>
        <v>-253846.5</v>
      </c>
    </row>
    <row r="158" spans="1:6" s="15" customFormat="1" ht="22.5" hidden="1">
      <c r="A158" s="23" t="s">
        <v>177</v>
      </c>
      <c r="B158" s="60" t="s">
        <v>203</v>
      </c>
      <c r="C158" s="24" t="s">
        <v>109</v>
      </c>
      <c r="D158" s="78">
        <f>SUM(D159:D161)</f>
        <v>0</v>
      </c>
      <c r="E158" s="78">
        <f>SUM(E159:E161)</f>
        <v>219403.45</v>
      </c>
      <c r="F158" s="78">
        <f t="shared" si="3"/>
        <v>-219403.45</v>
      </c>
    </row>
    <row r="159" spans="1:6" s="15" customFormat="1" ht="15" customHeight="1" hidden="1">
      <c r="A159" s="21" t="s">
        <v>80</v>
      </c>
      <c r="B159" s="61" t="s">
        <v>203</v>
      </c>
      <c r="C159" s="22" t="s">
        <v>110</v>
      </c>
      <c r="D159" s="74"/>
      <c r="E159" s="74">
        <f>39330.71+20145+20145+20145+20145+43748.88</f>
        <v>163659.59</v>
      </c>
      <c r="F159" s="78">
        <f t="shared" si="3"/>
        <v>-163659.59</v>
      </c>
    </row>
    <row r="160" spans="1:6" s="15" customFormat="1" ht="12.75" hidden="1">
      <c r="A160" s="21" t="s">
        <v>178</v>
      </c>
      <c r="B160" s="61" t="s">
        <v>203</v>
      </c>
      <c r="C160" s="22" t="s">
        <v>111</v>
      </c>
      <c r="D160" s="74"/>
      <c r="E160" s="74">
        <f>5130+810+1620</f>
        <v>7560</v>
      </c>
      <c r="F160" s="78">
        <f t="shared" si="3"/>
        <v>-7560</v>
      </c>
    </row>
    <row r="161" spans="1:6" s="15" customFormat="1" ht="14.25" customHeight="1" hidden="1">
      <c r="A161" s="21" t="s">
        <v>172</v>
      </c>
      <c r="B161" s="61" t="s">
        <v>203</v>
      </c>
      <c r="C161" s="22" t="s">
        <v>112</v>
      </c>
      <c r="D161" s="74"/>
      <c r="E161" s="74">
        <f>11844.53+6083.79+6083.79+6083.79+6083.79+12004.17</f>
        <v>48183.86</v>
      </c>
      <c r="F161" s="78">
        <f t="shared" si="3"/>
        <v>-48183.86</v>
      </c>
    </row>
    <row r="162" spans="1:6" s="15" customFormat="1" ht="12.75" hidden="1">
      <c r="A162" s="23" t="s">
        <v>179</v>
      </c>
      <c r="B162" s="60" t="s">
        <v>203</v>
      </c>
      <c r="C162" s="24" t="s">
        <v>113</v>
      </c>
      <c r="D162" s="78">
        <f>SUM(D163:D168)</f>
        <v>0</v>
      </c>
      <c r="E162" s="78">
        <f>SUM(E163:E168)</f>
        <v>32810.39</v>
      </c>
      <c r="F162" s="78">
        <f t="shared" si="3"/>
        <v>-32810.39</v>
      </c>
    </row>
    <row r="163" spans="1:6" s="15" customFormat="1" ht="12.75" hidden="1">
      <c r="A163" s="21" t="s">
        <v>180</v>
      </c>
      <c r="B163" s="61" t="s">
        <v>203</v>
      </c>
      <c r="C163" s="22" t="s">
        <v>114</v>
      </c>
      <c r="D163" s="74"/>
      <c r="E163" s="74">
        <f>6837.25+1246.47+942.48+732.83+985.66+1236.83</f>
        <v>11981.52</v>
      </c>
      <c r="F163" s="78">
        <f t="shared" si="3"/>
        <v>-11981.52</v>
      </c>
    </row>
    <row r="164" spans="1:6" s="15" customFormat="1" ht="12.75" hidden="1">
      <c r="A164" s="21" t="s">
        <v>173</v>
      </c>
      <c r="B164" s="61" t="s">
        <v>203</v>
      </c>
      <c r="C164" s="22" t="s">
        <v>115</v>
      </c>
      <c r="D164" s="74"/>
      <c r="E164" s="74">
        <f>6815.7+236+1737.6</f>
        <v>8789.3</v>
      </c>
      <c r="F164" s="78">
        <f t="shared" si="3"/>
        <v>-8789.3</v>
      </c>
    </row>
    <row r="165" spans="1:6" s="15" customFormat="1" ht="12" customHeight="1" hidden="1">
      <c r="A165" s="21" t="s">
        <v>181</v>
      </c>
      <c r="B165" s="61" t="s">
        <v>203</v>
      </c>
      <c r="C165" s="22" t="s">
        <v>116</v>
      </c>
      <c r="D165" s="74"/>
      <c r="E165" s="74">
        <v>0</v>
      </c>
      <c r="F165" s="78">
        <f t="shared" si="3"/>
        <v>0</v>
      </c>
    </row>
    <row r="166" spans="1:6" s="15" customFormat="1" ht="22.5" hidden="1">
      <c r="A166" s="21" t="s">
        <v>182</v>
      </c>
      <c r="B166" s="61" t="s">
        <v>203</v>
      </c>
      <c r="C166" s="22" t="s">
        <v>117</v>
      </c>
      <c r="D166" s="74"/>
      <c r="E166" s="74"/>
      <c r="F166" s="78">
        <f t="shared" si="3"/>
        <v>0</v>
      </c>
    </row>
    <row r="167" spans="1:6" s="15" customFormat="1" ht="12.75" hidden="1">
      <c r="A167" s="21" t="s">
        <v>183</v>
      </c>
      <c r="B167" s="61" t="s">
        <v>203</v>
      </c>
      <c r="C167" s="22" t="s">
        <v>118</v>
      </c>
      <c r="D167" s="74"/>
      <c r="E167" s="74">
        <f>450+1200+1500</f>
        <v>3150</v>
      </c>
      <c r="F167" s="78">
        <f t="shared" si="3"/>
        <v>-3150</v>
      </c>
    </row>
    <row r="168" spans="1:6" s="15" customFormat="1" ht="11.25" customHeight="1" hidden="1">
      <c r="A168" s="21" t="s">
        <v>184</v>
      </c>
      <c r="B168" s="61" t="s">
        <v>203</v>
      </c>
      <c r="C168" s="22" t="s">
        <v>119</v>
      </c>
      <c r="D168" s="74"/>
      <c r="E168" s="74">
        <f>648+2035.5+3631.07+2575</f>
        <v>8889.57</v>
      </c>
      <c r="F168" s="78">
        <f t="shared" si="3"/>
        <v>-8889.57</v>
      </c>
    </row>
    <row r="169" spans="1:6" s="15" customFormat="1" ht="2.25" customHeight="1" hidden="1">
      <c r="A169" s="23" t="s">
        <v>185</v>
      </c>
      <c r="B169" s="60" t="s">
        <v>203</v>
      </c>
      <c r="C169" s="24" t="s">
        <v>120</v>
      </c>
      <c r="D169" s="78"/>
      <c r="E169" s="78">
        <f>SUM(E170:E170)</f>
        <v>0</v>
      </c>
      <c r="F169" s="78">
        <f t="shared" si="3"/>
        <v>0</v>
      </c>
    </row>
    <row r="170" spans="1:6" s="15" customFormat="1" ht="22.5" hidden="1">
      <c r="A170" s="21" t="s">
        <v>186</v>
      </c>
      <c r="B170" s="61" t="s">
        <v>203</v>
      </c>
      <c r="C170" s="22" t="s">
        <v>121</v>
      </c>
      <c r="D170" s="74"/>
      <c r="E170" s="74"/>
      <c r="F170" s="78">
        <f t="shared" si="3"/>
        <v>0</v>
      </c>
    </row>
    <row r="171" spans="1:6" s="15" customFormat="1" ht="12.75" hidden="1">
      <c r="A171" s="21" t="s">
        <v>171</v>
      </c>
      <c r="B171" s="61" t="s">
        <v>203</v>
      </c>
      <c r="C171" s="22" t="s">
        <v>122</v>
      </c>
      <c r="D171" s="74"/>
      <c r="E171" s="74">
        <f>5.66+994+6+123+504</f>
        <v>1632.66</v>
      </c>
      <c r="F171" s="78">
        <f t="shared" si="3"/>
        <v>-1632.66</v>
      </c>
    </row>
    <row r="172" spans="1:6" s="15" customFormat="1" ht="12.75" hidden="1">
      <c r="A172" s="23" t="s">
        <v>187</v>
      </c>
      <c r="B172" s="60" t="s">
        <v>203</v>
      </c>
      <c r="C172" s="24" t="s">
        <v>123</v>
      </c>
      <c r="D172" s="78">
        <f>SUM(D173:D174)</f>
        <v>0</v>
      </c>
      <c r="E172" s="78">
        <f>SUM(E173:E174)</f>
        <v>10518.5</v>
      </c>
      <c r="F172" s="78">
        <f t="shared" si="3"/>
        <v>-10518.5</v>
      </c>
    </row>
    <row r="173" spans="1:6" ht="12.75" customHeight="1" hidden="1">
      <c r="A173" s="21" t="s">
        <v>188</v>
      </c>
      <c r="B173" s="61" t="s">
        <v>203</v>
      </c>
      <c r="C173" s="22" t="s">
        <v>126</v>
      </c>
      <c r="D173" s="74"/>
      <c r="E173" s="74">
        <v>0</v>
      </c>
      <c r="F173" s="78">
        <f t="shared" si="3"/>
        <v>0</v>
      </c>
    </row>
    <row r="174" spans="1:6" ht="22.5" customHeight="1" hidden="1">
      <c r="A174" s="21" t="s">
        <v>189</v>
      </c>
      <c r="B174" s="61" t="s">
        <v>203</v>
      </c>
      <c r="C174" s="22" t="s">
        <v>127</v>
      </c>
      <c r="D174" s="146"/>
      <c r="E174" s="146">
        <f>3935+940.5+4125+1518</f>
        <v>10518.5</v>
      </c>
      <c r="F174" s="147">
        <f t="shared" si="3"/>
        <v>-10518.5</v>
      </c>
    </row>
    <row r="175" spans="1:6" s="15" customFormat="1" ht="25.5" customHeight="1">
      <c r="A175" s="29" t="s">
        <v>202</v>
      </c>
      <c r="B175" s="59" t="s">
        <v>203</v>
      </c>
      <c r="C175" s="20" t="s">
        <v>467</v>
      </c>
      <c r="D175" s="81">
        <f>D176+D191</f>
        <v>1240000</v>
      </c>
      <c r="E175" s="81">
        <f>E176+E191</f>
        <v>929173.98</v>
      </c>
      <c r="F175" s="78">
        <f t="shared" si="3"/>
        <v>310826.02</v>
      </c>
    </row>
    <row r="176" spans="1:6" s="15" customFormat="1" ht="12.75">
      <c r="A176" s="23" t="s">
        <v>176</v>
      </c>
      <c r="B176" s="60" t="s">
        <v>203</v>
      </c>
      <c r="C176" s="24" t="s">
        <v>468</v>
      </c>
      <c r="D176" s="78">
        <f>D177+D181+D188+D190</f>
        <v>1240000</v>
      </c>
      <c r="E176" s="78">
        <f>E177+E181+E188+E190</f>
        <v>929173.98</v>
      </c>
      <c r="F176" s="78">
        <f t="shared" si="3"/>
        <v>310826.02</v>
      </c>
    </row>
    <row r="177" spans="1:6" s="15" customFormat="1" ht="22.5">
      <c r="A177" s="23" t="s">
        <v>177</v>
      </c>
      <c r="B177" s="60" t="s">
        <v>203</v>
      </c>
      <c r="C177" s="24" t="s">
        <v>469</v>
      </c>
      <c r="D177" s="78">
        <f>SUM(D178:D180)</f>
        <v>1240000</v>
      </c>
      <c r="E177" s="78">
        <f>SUM(E178:E180)</f>
        <v>929173.98</v>
      </c>
      <c r="F177" s="78">
        <f t="shared" si="3"/>
        <v>310826.02</v>
      </c>
    </row>
    <row r="178" spans="1:10" s="15" customFormat="1" ht="12.75">
      <c r="A178" s="21" t="s">
        <v>80</v>
      </c>
      <c r="B178" s="61" t="s">
        <v>203</v>
      </c>
      <c r="C178" s="22" t="s">
        <v>470</v>
      </c>
      <c r="D178" s="74">
        <v>1014000</v>
      </c>
      <c r="E178" s="74">
        <v>715025.11</v>
      </c>
      <c r="F178" s="78">
        <f t="shared" si="3"/>
        <v>298974.89</v>
      </c>
      <c r="I178" s="144"/>
      <c r="J178" s="144"/>
    </row>
    <row r="179" spans="1:6" s="15" customFormat="1" ht="17.25" customHeight="1" hidden="1">
      <c r="A179" s="21" t="s">
        <v>178</v>
      </c>
      <c r="B179" s="61" t="s">
        <v>203</v>
      </c>
      <c r="C179" s="22" t="s">
        <v>420</v>
      </c>
      <c r="D179" s="74">
        <v>0</v>
      </c>
      <c r="E179" s="74">
        <f>0</f>
        <v>0</v>
      </c>
      <c r="F179" s="78">
        <f t="shared" si="3"/>
        <v>0</v>
      </c>
    </row>
    <row r="180" spans="1:6" s="15" customFormat="1" ht="12.75">
      <c r="A180" s="21" t="s">
        <v>172</v>
      </c>
      <c r="B180" s="61" t="s">
        <v>203</v>
      </c>
      <c r="C180" s="22" t="s">
        <v>471</v>
      </c>
      <c r="D180" s="74">
        <v>226000</v>
      </c>
      <c r="E180" s="74">
        <v>214148.87</v>
      </c>
      <c r="F180" s="78">
        <f t="shared" si="3"/>
        <v>11851.13</v>
      </c>
    </row>
    <row r="181" spans="1:6" s="15" customFormat="1" ht="12.75" hidden="1">
      <c r="A181" s="23" t="s">
        <v>179</v>
      </c>
      <c r="B181" s="60" t="s">
        <v>203</v>
      </c>
      <c r="C181" s="24" t="s">
        <v>94</v>
      </c>
      <c r="D181" s="78">
        <f>SUM(D182:D187)</f>
        <v>0</v>
      </c>
      <c r="E181" s="78">
        <f>SUM(E182:E187)</f>
        <v>0</v>
      </c>
      <c r="F181" s="78">
        <f t="shared" si="3"/>
        <v>0</v>
      </c>
    </row>
    <row r="182" spans="1:6" s="15" customFormat="1" ht="12.75" hidden="1">
      <c r="A182" s="21" t="s">
        <v>180</v>
      </c>
      <c r="B182" s="61" t="s">
        <v>203</v>
      </c>
      <c r="C182" s="22" t="s">
        <v>95</v>
      </c>
      <c r="D182" s="74"/>
      <c r="E182" s="74"/>
      <c r="F182" s="78">
        <f t="shared" si="3"/>
        <v>0</v>
      </c>
    </row>
    <row r="183" spans="1:6" s="15" customFormat="1" ht="12.75" hidden="1">
      <c r="A183" s="21" t="s">
        <v>173</v>
      </c>
      <c r="B183" s="61" t="s">
        <v>203</v>
      </c>
      <c r="C183" s="22" t="s">
        <v>96</v>
      </c>
      <c r="D183" s="74"/>
      <c r="E183" s="74"/>
      <c r="F183" s="78">
        <f t="shared" si="3"/>
        <v>0</v>
      </c>
    </row>
    <row r="184" spans="1:6" s="15" customFormat="1" ht="12.75" hidden="1">
      <c r="A184" s="21" t="s">
        <v>181</v>
      </c>
      <c r="B184" s="61" t="s">
        <v>203</v>
      </c>
      <c r="C184" s="22" t="s">
        <v>97</v>
      </c>
      <c r="D184" s="74"/>
      <c r="E184" s="74"/>
      <c r="F184" s="78">
        <f t="shared" si="3"/>
        <v>0</v>
      </c>
    </row>
    <row r="185" spans="1:6" s="15" customFormat="1" ht="22.5" hidden="1">
      <c r="A185" s="21" t="s">
        <v>182</v>
      </c>
      <c r="B185" s="61" t="s">
        <v>203</v>
      </c>
      <c r="C185" s="22" t="s">
        <v>98</v>
      </c>
      <c r="D185" s="74"/>
      <c r="E185" s="74"/>
      <c r="F185" s="78">
        <f t="shared" si="3"/>
        <v>0</v>
      </c>
    </row>
    <row r="186" spans="1:6" s="15" customFormat="1" ht="12.75" hidden="1">
      <c r="A186" s="21" t="s">
        <v>183</v>
      </c>
      <c r="B186" s="61" t="s">
        <v>203</v>
      </c>
      <c r="C186" s="22" t="s">
        <v>99</v>
      </c>
      <c r="D186" s="74"/>
      <c r="E186" s="74"/>
      <c r="F186" s="78">
        <f t="shared" si="3"/>
        <v>0</v>
      </c>
    </row>
    <row r="187" spans="1:6" s="15" customFormat="1" ht="12.75" hidden="1">
      <c r="A187" s="21" t="s">
        <v>184</v>
      </c>
      <c r="B187" s="61" t="s">
        <v>203</v>
      </c>
      <c r="C187" s="22" t="s">
        <v>100</v>
      </c>
      <c r="D187" s="74"/>
      <c r="E187" s="74"/>
      <c r="F187" s="78">
        <f t="shared" si="3"/>
        <v>0</v>
      </c>
    </row>
    <row r="188" spans="1:6" s="15" customFormat="1" ht="12.75" hidden="1">
      <c r="A188" s="23" t="s">
        <v>185</v>
      </c>
      <c r="B188" s="60" t="s">
        <v>203</v>
      </c>
      <c r="C188" s="24" t="s">
        <v>101</v>
      </c>
      <c r="D188" s="78">
        <f>SUM(D189:D189)</f>
        <v>0</v>
      </c>
      <c r="E188" s="78">
        <f>SUM(E189:E189)</f>
        <v>0</v>
      </c>
      <c r="F188" s="78">
        <f t="shared" si="3"/>
        <v>0</v>
      </c>
    </row>
    <row r="189" spans="1:6" s="15" customFormat="1" ht="22.5" hidden="1">
      <c r="A189" s="21" t="s">
        <v>186</v>
      </c>
      <c r="B189" s="61" t="s">
        <v>203</v>
      </c>
      <c r="C189" s="22" t="s">
        <v>102</v>
      </c>
      <c r="D189" s="74"/>
      <c r="E189" s="74"/>
      <c r="F189" s="78">
        <f t="shared" si="3"/>
        <v>0</v>
      </c>
    </row>
    <row r="190" spans="1:6" s="15" customFormat="1" ht="12.75" hidden="1">
      <c r="A190" s="21" t="s">
        <v>171</v>
      </c>
      <c r="B190" s="61" t="s">
        <v>203</v>
      </c>
      <c r="C190" s="22" t="s">
        <v>103</v>
      </c>
      <c r="D190" s="74"/>
      <c r="E190" s="74"/>
      <c r="F190" s="78">
        <f t="shared" si="3"/>
        <v>0</v>
      </c>
    </row>
    <row r="191" spans="1:6" s="15" customFormat="1" ht="12.75" hidden="1">
      <c r="A191" s="23" t="s">
        <v>187</v>
      </c>
      <c r="B191" s="60" t="s">
        <v>203</v>
      </c>
      <c r="C191" s="24" t="s">
        <v>105</v>
      </c>
      <c r="D191" s="78">
        <f>SUM(D192:D193)</f>
        <v>0</v>
      </c>
      <c r="E191" s="78">
        <f>SUM(E192:E193)</f>
        <v>0</v>
      </c>
      <c r="F191" s="78">
        <f t="shared" si="3"/>
        <v>0</v>
      </c>
    </row>
    <row r="192" spans="1:6" s="15" customFormat="1" ht="22.5" hidden="1">
      <c r="A192" s="21" t="s">
        <v>188</v>
      </c>
      <c r="B192" s="61" t="s">
        <v>203</v>
      </c>
      <c r="C192" s="22" t="s">
        <v>104</v>
      </c>
      <c r="D192" s="74"/>
      <c r="E192" s="74"/>
      <c r="F192" s="78">
        <f t="shared" si="3"/>
        <v>0</v>
      </c>
    </row>
    <row r="193" spans="1:6" s="15" customFormat="1" ht="22.5" hidden="1">
      <c r="A193" s="21" t="s">
        <v>189</v>
      </c>
      <c r="B193" s="61" t="s">
        <v>203</v>
      </c>
      <c r="C193" s="22" t="s">
        <v>106</v>
      </c>
      <c r="D193" s="74"/>
      <c r="E193" s="74"/>
      <c r="F193" s="78">
        <f t="shared" si="3"/>
        <v>0</v>
      </c>
    </row>
    <row r="194" spans="1:6" s="15" customFormat="1" ht="25.5" hidden="1">
      <c r="A194" s="27" t="s">
        <v>170</v>
      </c>
      <c r="B194" s="62" t="s">
        <v>203</v>
      </c>
      <c r="C194" s="18" t="s">
        <v>128</v>
      </c>
      <c r="D194" s="82">
        <f>D195+D210</f>
        <v>0</v>
      </c>
      <c r="E194" s="82">
        <f>E195+E210</f>
        <v>0</v>
      </c>
      <c r="F194" s="78">
        <f t="shared" si="3"/>
        <v>0</v>
      </c>
    </row>
    <row r="195" spans="1:6" s="15" customFormat="1" ht="12.75" hidden="1">
      <c r="A195" s="23" t="s">
        <v>176</v>
      </c>
      <c r="B195" s="60" t="s">
        <v>203</v>
      </c>
      <c r="C195" s="24" t="s">
        <v>129</v>
      </c>
      <c r="D195" s="78">
        <f>D196+D200+D207+D209</f>
        <v>0</v>
      </c>
      <c r="E195" s="78">
        <f>E196+E200+E207+E209</f>
        <v>0</v>
      </c>
      <c r="F195" s="78">
        <f t="shared" si="3"/>
        <v>0</v>
      </c>
    </row>
    <row r="196" spans="1:6" s="15" customFormat="1" ht="22.5" hidden="1">
      <c r="A196" s="23" t="s">
        <v>177</v>
      </c>
      <c r="B196" s="60" t="s">
        <v>203</v>
      </c>
      <c r="C196" s="24" t="s">
        <v>130</v>
      </c>
      <c r="D196" s="78">
        <f>SUM(D197:D199)</f>
        <v>0</v>
      </c>
      <c r="E196" s="78">
        <f>SUM(E197:E199)</f>
        <v>0</v>
      </c>
      <c r="F196" s="78">
        <f t="shared" si="3"/>
        <v>0</v>
      </c>
    </row>
    <row r="197" spans="1:6" s="15" customFormat="1" ht="12.75" hidden="1">
      <c r="A197" s="21" t="s">
        <v>80</v>
      </c>
      <c r="B197" s="61" t="s">
        <v>203</v>
      </c>
      <c r="C197" s="22" t="s">
        <v>131</v>
      </c>
      <c r="D197" s="74"/>
      <c r="E197" s="74"/>
      <c r="F197" s="78">
        <f t="shared" si="3"/>
        <v>0</v>
      </c>
    </row>
    <row r="198" spans="1:6" s="15" customFormat="1" ht="12.75" hidden="1">
      <c r="A198" s="21" t="s">
        <v>178</v>
      </c>
      <c r="B198" s="61" t="s">
        <v>203</v>
      </c>
      <c r="C198" s="22" t="s">
        <v>132</v>
      </c>
      <c r="D198" s="74"/>
      <c r="E198" s="74"/>
      <c r="F198" s="78">
        <f t="shared" si="3"/>
        <v>0</v>
      </c>
    </row>
    <row r="199" spans="1:6" s="15" customFormat="1" ht="11.25" customHeight="1" hidden="1">
      <c r="A199" s="21" t="s">
        <v>172</v>
      </c>
      <c r="B199" s="61" t="s">
        <v>203</v>
      </c>
      <c r="C199" s="22" t="s">
        <v>133</v>
      </c>
      <c r="D199" s="74"/>
      <c r="E199" s="74"/>
      <c r="F199" s="78">
        <f t="shared" si="3"/>
        <v>0</v>
      </c>
    </row>
    <row r="200" spans="1:6" s="15" customFormat="1" ht="12.75" hidden="1">
      <c r="A200" s="23" t="s">
        <v>179</v>
      </c>
      <c r="B200" s="60" t="s">
        <v>203</v>
      </c>
      <c r="C200" s="24" t="s">
        <v>134</v>
      </c>
      <c r="D200" s="78">
        <f>SUM(D201:D206)</f>
        <v>0</v>
      </c>
      <c r="E200" s="78">
        <f>SUM(E201:E206)</f>
        <v>0</v>
      </c>
      <c r="F200" s="78">
        <f t="shared" si="3"/>
        <v>0</v>
      </c>
    </row>
    <row r="201" spans="1:6" s="15" customFormat="1" ht="12.75" hidden="1">
      <c r="A201" s="21" t="s">
        <v>180</v>
      </c>
      <c r="B201" s="61" t="s">
        <v>203</v>
      </c>
      <c r="C201" s="22" t="s">
        <v>135</v>
      </c>
      <c r="D201" s="74"/>
      <c r="E201" s="74"/>
      <c r="F201" s="78">
        <f t="shared" si="3"/>
        <v>0</v>
      </c>
    </row>
    <row r="202" spans="1:6" s="15" customFormat="1" ht="12.75" hidden="1">
      <c r="A202" s="21" t="s">
        <v>173</v>
      </c>
      <c r="B202" s="61" t="s">
        <v>203</v>
      </c>
      <c r="C202" s="22" t="s">
        <v>136</v>
      </c>
      <c r="D202" s="74"/>
      <c r="E202" s="74"/>
      <c r="F202" s="78">
        <f aca="true" t="shared" si="6" ref="F202:F229">D202-E202</f>
        <v>0</v>
      </c>
    </row>
    <row r="203" spans="1:6" s="15" customFormat="1" ht="12.75" hidden="1">
      <c r="A203" s="21" t="s">
        <v>181</v>
      </c>
      <c r="B203" s="61" t="s">
        <v>203</v>
      </c>
      <c r="C203" s="22" t="s">
        <v>137</v>
      </c>
      <c r="D203" s="74"/>
      <c r="E203" s="74"/>
      <c r="F203" s="78">
        <f t="shared" si="6"/>
        <v>0</v>
      </c>
    </row>
    <row r="204" spans="1:6" s="15" customFormat="1" ht="22.5" hidden="1">
      <c r="A204" s="21" t="s">
        <v>182</v>
      </c>
      <c r="B204" s="61" t="s">
        <v>203</v>
      </c>
      <c r="C204" s="22" t="s">
        <v>138</v>
      </c>
      <c r="D204" s="74"/>
      <c r="E204" s="74"/>
      <c r="F204" s="78">
        <f t="shared" si="6"/>
        <v>0</v>
      </c>
    </row>
    <row r="205" spans="1:6" s="15" customFormat="1" ht="12.75" hidden="1">
      <c r="A205" s="21" t="s">
        <v>183</v>
      </c>
      <c r="B205" s="61" t="s">
        <v>203</v>
      </c>
      <c r="C205" s="22" t="s">
        <v>139</v>
      </c>
      <c r="D205" s="74"/>
      <c r="E205" s="74"/>
      <c r="F205" s="78">
        <f t="shared" si="6"/>
        <v>0</v>
      </c>
    </row>
    <row r="206" spans="1:6" s="15" customFormat="1" ht="12.75" hidden="1">
      <c r="A206" s="21" t="s">
        <v>184</v>
      </c>
      <c r="B206" s="61" t="s">
        <v>203</v>
      </c>
      <c r="C206" s="22" t="s">
        <v>140</v>
      </c>
      <c r="D206" s="74"/>
      <c r="E206" s="74"/>
      <c r="F206" s="78">
        <f t="shared" si="6"/>
        <v>0</v>
      </c>
    </row>
    <row r="207" spans="1:6" s="15" customFormat="1" ht="12.75" hidden="1">
      <c r="A207" s="23" t="s">
        <v>185</v>
      </c>
      <c r="B207" s="60" t="s">
        <v>203</v>
      </c>
      <c r="C207" s="24" t="s">
        <v>141</v>
      </c>
      <c r="D207" s="78">
        <f>SUM(D208:D208)</f>
        <v>0</v>
      </c>
      <c r="E207" s="78">
        <f>SUM(E208:E208)</f>
        <v>0</v>
      </c>
      <c r="F207" s="78">
        <f t="shared" si="6"/>
        <v>0</v>
      </c>
    </row>
    <row r="208" spans="1:6" s="15" customFormat="1" ht="22.5" hidden="1">
      <c r="A208" s="21" t="s">
        <v>186</v>
      </c>
      <c r="B208" s="61" t="s">
        <v>203</v>
      </c>
      <c r="C208" s="22" t="s">
        <v>142</v>
      </c>
      <c r="D208" s="74"/>
      <c r="E208" s="74"/>
      <c r="F208" s="78">
        <f t="shared" si="6"/>
        <v>0</v>
      </c>
    </row>
    <row r="209" spans="1:6" s="15" customFormat="1" ht="12.75" hidden="1">
      <c r="A209" s="21" t="s">
        <v>171</v>
      </c>
      <c r="B209" s="61" t="s">
        <v>203</v>
      </c>
      <c r="C209" s="22" t="s">
        <v>143</v>
      </c>
      <c r="D209" s="74"/>
      <c r="E209" s="74"/>
      <c r="F209" s="78">
        <f t="shared" si="6"/>
        <v>0</v>
      </c>
    </row>
    <row r="210" spans="1:6" s="15" customFormat="1" ht="12.75" hidden="1">
      <c r="A210" s="23" t="s">
        <v>187</v>
      </c>
      <c r="B210" s="60" t="s">
        <v>203</v>
      </c>
      <c r="C210" s="24" t="s">
        <v>144</v>
      </c>
      <c r="D210" s="78">
        <f>SUM(D211:D212)</f>
        <v>0</v>
      </c>
      <c r="E210" s="78">
        <f>SUM(E211:E212)</f>
        <v>0</v>
      </c>
      <c r="F210" s="78">
        <f t="shared" si="6"/>
        <v>0</v>
      </c>
    </row>
    <row r="211" spans="1:6" s="15" customFormat="1" ht="22.5" hidden="1">
      <c r="A211" s="21" t="s">
        <v>188</v>
      </c>
      <c r="B211" s="61" t="s">
        <v>203</v>
      </c>
      <c r="C211" s="22" t="s">
        <v>145</v>
      </c>
      <c r="D211" s="74"/>
      <c r="E211" s="74"/>
      <c r="F211" s="78">
        <f t="shared" si="6"/>
        <v>0</v>
      </c>
    </row>
    <row r="212" spans="1:6" s="15" customFormat="1" ht="22.5" hidden="1">
      <c r="A212" s="21" t="s">
        <v>189</v>
      </c>
      <c r="B212" s="61" t="s">
        <v>203</v>
      </c>
      <c r="C212" s="22" t="s">
        <v>146</v>
      </c>
      <c r="D212" s="74"/>
      <c r="E212" s="74"/>
      <c r="F212" s="78">
        <f t="shared" si="6"/>
        <v>0</v>
      </c>
    </row>
    <row r="213" spans="1:6" s="15" customFormat="1" ht="28.5" customHeight="1">
      <c r="A213" s="183" t="s">
        <v>170</v>
      </c>
      <c r="B213" s="62" t="s">
        <v>203</v>
      </c>
      <c r="C213" s="66" t="s">
        <v>541</v>
      </c>
      <c r="D213" s="82">
        <f>D215+D227</f>
        <v>16918200</v>
      </c>
      <c r="E213" s="82">
        <f>E215+E227</f>
        <v>11807298.49</v>
      </c>
      <c r="F213" s="78">
        <f>D213-E213</f>
        <v>5110901.51</v>
      </c>
    </row>
    <row r="214" spans="1:6" s="15" customFormat="1" ht="25.5">
      <c r="A214" s="27" t="s">
        <v>170</v>
      </c>
      <c r="B214" s="62" t="s">
        <v>203</v>
      </c>
      <c r="C214" s="66" t="s">
        <v>540</v>
      </c>
      <c r="D214" s="82">
        <f>D215+D245</f>
        <v>16916000</v>
      </c>
      <c r="E214" s="82">
        <f>E215+E245</f>
        <v>11805098.49</v>
      </c>
      <c r="F214" s="78">
        <f t="shared" si="6"/>
        <v>5110901.51</v>
      </c>
    </row>
    <row r="215" spans="1:6" s="15" customFormat="1" ht="12.75">
      <c r="A215" s="23" t="s">
        <v>176</v>
      </c>
      <c r="B215" s="60" t="s">
        <v>203</v>
      </c>
      <c r="C215" s="24" t="s">
        <v>542</v>
      </c>
      <c r="D215" s="78">
        <f>D216+D220+D226</f>
        <v>16485150</v>
      </c>
      <c r="E215" s="78">
        <f>E216+E220+E226</f>
        <v>11493292.94</v>
      </c>
      <c r="F215" s="78">
        <f t="shared" si="6"/>
        <v>4991857.06</v>
      </c>
    </row>
    <row r="216" spans="1:6" s="15" customFormat="1" ht="22.5">
      <c r="A216" s="23" t="s">
        <v>177</v>
      </c>
      <c r="B216" s="60" t="s">
        <v>203</v>
      </c>
      <c r="C216" s="24" t="s">
        <v>543</v>
      </c>
      <c r="D216" s="78">
        <f>D217+D218+D219</f>
        <v>15822000</v>
      </c>
      <c r="E216" s="78">
        <f>E217+E218+E219</f>
        <v>11015733.17</v>
      </c>
      <c r="F216" s="78">
        <f t="shared" si="6"/>
        <v>4806266.83</v>
      </c>
    </row>
    <row r="217" spans="1:6" s="15" customFormat="1" ht="12.75">
      <c r="A217" s="23" t="s">
        <v>80</v>
      </c>
      <c r="B217" s="60" t="s">
        <v>203</v>
      </c>
      <c r="C217" s="24" t="s">
        <v>544</v>
      </c>
      <c r="D217" s="78">
        <f>D232</f>
        <v>12135000</v>
      </c>
      <c r="E217" s="78">
        <f>E232</f>
        <v>8455903.14</v>
      </c>
      <c r="F217" s="78">
        <f t="shared" si="6"/>
        <v>3679096.86</v>
      </c>
    </row>
    <row r="218" spans="1:6" s="15" customFormat="1" ht="12.75">
      <c r="A218" s="23" t="s">
        <v>178</v>
      </c>
      <c r="B218" s="60" t="s">
        <v>203</v>
      </c>
      <c r="C218" s="24" t="s">
        <v>545</v>
      </c>
      <c r="D218" s="78">
        <f>D235</f>
        <v>20000</v>
      </c>
      <c r="E218" s="78">
        <f>E235</f>
        <v>15623.55</v>
      </c>
      <c r="F218" s="78">
        <f t="shared" si="6"/>
        <v>4376.45</v>
      </c>
    </row>
    <row r="219" spans="1:6" s="15" customFormat="1" ht="12.75">
      <c r="A219" s="23" t="s">
        <v>172</v>
      </c>
      <c r="B219" s="60" t="s">
        <v>203</v>
      </c>
      <c r="C219" s="24" t="s">
        <v>546</v>
      </c>
      <c r="D219" s="78">
        <f>D233</f>
        <v>3667000</v>
      </c>
      <c r="E219" s="78">
        <f>E233</f>
        <v>2544206.48</v>
      </c>
      <c r="F219" s="78">
        <f t="shared" si="6"/>
        <v>1122793.52</v>
      </c>
    </row>
    <row r="220" spans="1:6" s="15" customFormat="1" ht="12.75">
      <c r="A220" s="23" t="s">
        <v>179</v>
      </c>
      <c r="B220" s="60" t="s">
        <v>203</v>
      </c>
      <c r="C220" s="24" t="s">
        <v>547</v>
      </c>
      <c r="D220" s="78">
        <f>D221+D222+D223+D224+D225</f>
        <v>605612</v>
      </c>
      <c r="E220" s="78">
        <f>E221+E222+E223+E224+E225</f>
        <v>435781.34</v>
      </c>
      <c r="F220" s="78">
        <f t="shared" si="6"/>
        <v>169830.66</v>
      </c>
    </row>
    <row r="221" spans="1:6" s="15" customFormat="1" ht="12.75">
      <c r="A221" s="23" t="s">
        <v>180</v>
      </c>
      <c r="B221" s="60" t="s">
        <v>203</v>
      </c>
      <c r="C221" s="24" t="s">
        <v>548</v>
      </c>
      <c r="D221" s="78">
        <f>D239</f>
        <v>20000</v>
      </c>
      <c r="E221" s="78">
        <f>E239+E240</f>
        <v>20000</v>
      </c>
      <c r="F221" s="78">
        <f t="shared" si="6"/>
        <v>0</v>
      </c>
    </row>
    <row r="222" spans="1:6" s="15" customFormat="1" ht="12.75">
      <c r="A222" s="23" t="s">
        <v>173</v>
      </c>
      <c r="B222" s="60" t="s">
        <v>203</v>
      </c>
      <c r="C222" s="24" t="s">
        <v>549</v>
      </c>
      <c r="D222" s="78">
        <f>D236</f>
        <v>20000</v>
      </c>
      <c r="E222" s="78">
        <f>E236</f>
        <v>1287</v>
      </c>
      <c r="F222" s="78">
        <f t="shared" si="6"/>
        <v>18713</v>
      </c>
    </row>
    <row r="223" spans="1:6" s="15" customFormat="1" ht="12.75">
      <c r="A223" s="23" t="s">
        <v>181</v>
      </c>
      <c r="B223" s="60" t="s">
        <v>203</v>
      </c>
      <c r="C223" s="24" t="s">
        <v>550</v>
      </c>
      <c r="D223" s="78">
        <f>D241</f>
        <v>334962</v>
      </c>
      <c r="E223" s="78">
        <f>E241</f>
        <v>219306.4</v>
      </c>
      <c r="F223" s="78">
        <f t="shared" si="6"/>
        <v>115655.6</v>
      </c>
    </row>
    <row r="224" spans="1:6" s="15" customFormat="1" ht="12.75">
      <c r="A224" s="23" t="s">
        <v>183</v>
      </c>
      <c r="B224" s="60" t="s">
        <v>203</v>
      </c>
      <c r="C224" s="24" t="s">
        <v>551</v>
      </c>
      <c r="D224" s="78">
        <f>D242</f>
        <v>100000</v>
      </c>
      <c r="E224" s="78">
        <f>E242</f>
        <v>97427.56</v>
      </c>
      <c r="F224" s="78">
        <f t="shared" si="6"/>
        <v>2572.44</v>
      </c>
    </row>
    <row r="225" spans="1:6" s="15" customFormat="1" ht="12.75">
      <c r="A225" s="23" t="s">
        <v>184</v>
      </c>
      <c r="B225" s="60" t="s">
        <v>203</v>
      </c>
      <c r="C225" s="24" t="s">
        <v>552</v>
      </c>
      <c r="D225" s="78">
        <f>D237+D243</f>
        <v>130650</v>
      </c>
      <c r="E225" s="78">
        <f>E237+E243</f>
        <v>97760.38</v>
      </c>
      <c r="F225" s="78">
        <f t="shared" si="6"/>
        <v>32889.62</v>
      </c>
    </row>
    <row r="226" spans="1:6" s="15" customFormat="1" ht="12.75">
      <c r="A226" s="23" t="s">
        <v>171</v>
      </c>
      <c r="B226" s="60" t="s">
        <v>203</v>
      </c>
      <c r="C226" s="24" t="s">
        <v>553</v>
      </c>
      <c r="D226" s="78">
        <f>D250+D251+D244+D249+D252</f>
        <v>57538</v>
      </c>
      <c r="E226" s="78">
        <f>E250+E251+E244+E249+E252</f>
        <v>41778.43</v>
      </c>
      <c r="F226" s="78">
        <f t="shared" si="6"/>
        <v>15759.57</v>
      </c>
    </row>
    <row r="227" spans="1:6" s="15" customFormat="1" ht="12.75">
      <c r="A227" s="23" t="s">
        <v>187</v>
      </c>
      <c r="B227" s="60" t="s">
        <v>203</v>
      </c>
      <c r="C227" s="24" t="s">
        <v>554</v>
      </c>
      <c r="D227" s="78">
        <f>D228+D229</f>
        <v>433050</v>
      </c>
      <c r="E227" s="78">
        <f>E228+E229</f>
        <v>314005.55</v>
      </c>
      <c r="F227" s="78">
        <f t="shared" si="6"/>
        <v>119044.45</v>
      </c>
    </row>
    <row r="228" spans="1:6" s="15" customFormat="1" ht="22.5">
      <c r="A228" s="23" t="s">
        <v>188</v>
      </c>
      <c r="B228" s="60" t="s">
        <v>203</v>
      </c>
      <c r="C228" s="24" t="s">
        <v>555</v>
      </c>
      <c r="D228" s="78">
        <f>D246</f>
        <v>96350</v>
      </c>
      <c r="E228" s="78">
        <f>E246</f>
        <v>8306</v>
      </c>
      <c r="F228" s="78">
        <f t="shared" si="6"/>
        <v>88044</v>
      </c>
    </row>
    <row r="229" spans="1:6" s="15" customFormat="1" ht="22.5">
      <c r="A229" s="23" t="s">
        <v>189</v>
      </c>
      <c r="B229" s="60" t="s">
        <v>203</v>
      </c>
      <c r="C229" s="24" t="s">
        <v>556</v>
      </c>
      <c r="D229" s="78">
        <f>D247+D254</f>
        <v>336700</v>
      </c>
      <c r="E229" s="78">
        <f>E247+E254</f>
        <v>305699.55</v>
      </c>
      <c r="F229" s="78">
        <f t="shared" si="6"/>
        <v>31000.45</v>
      </c>
    </row>
    <row r="230" spans="1:6" s="15" customFormat="1" ht="22.5">
      <c r="A230" s="23" t="s">
        <v>177</v>
      </c>
      <c r="B230" s="60" t="s">
        <v>203</v>
      </c>
      <c r="C230" s="24" t="s">
        <v>557</v>
      </c>
      <c r="D230" s="78">
        <f>SUM(D232:D233)</f>
        <v>15802000</v>
      </c>
      <c r="E230" s="78">
        <f>SUM(E232:E233)</f>
        <v>11000109.62</v>
      </c>
      <c r="F230" s="78">
        <f aca="true" t="shared" si="7" ref="F230:F265">D230-E230</f>
        <v>4801890.38</v>
      </c>
    </row>
    <row r="231" spans="1:6" s="15" customFormat="1" ht="22.5">
      <c r="A231" s="23" t="s">
        <v>177</v>
      </c>
      <c r="B231" s="60" t="s">
        <v>203</v>
      </c>
      <c r="C231" s="24" t="s">
        <v>558</v>
      </c>
      <c r="D231" s="78">
        <f>D232+D233</f>
        <v>15802000</v>
      </c>
      <c r="E231" s="78">
        <f>E232+E233</f>
        <v>11000109.62</v>
      </c>
      <c r="F231" s="78">
        <f t="shared" si="7"/>
        <v>4801890.38</v>
      </c>
    </row>
    <row r="232" spans="1:6" s="15" customFormat="1" ht="12.75">
      <c r="A232" s="21" t="s">
        <v>80</v>
      </c>
      <c r="B232" s="61" t="s">
        <v>203</v>
      </c>
      <c r="C232" s="22" t="s">
        <v>472</v>
      </c>
      <c r="D232" s="74">
        <f>12495000-360000</f>
        <v>12135000</v>
      </c>
      <c r="E232" s="74">
        <v>8455903.14</v>
      </c>
      <c r="F232" s="78">
        <f t="shared" si="7"/>
        <v>3679096.86</v>
      </c>
    </row>
    <row r="233" spans="1:6" s="15" customFormat="1" ht="12.75">
      <c r="A233" s="21" t="s">
        <v>172</v>
      </c>
      <c r="B233" s="61" t="s">
        <v>203</v>
      </c>
      <c r="C233" s="22" t="s">
        <v>474</v>
      </c>
      <c r="D233" s="74">
        <f>3773000-106000</f>
        <v>3667000</v>
      </c>
      <c r="E233" s="74">
        <v>2544206.48</v>
      </c>
      <c r="F233" s="78">
        <f t="shared" si="7"/>
        <v>1122793.52</v>
      </c>
    </row>
    <row r="234" spans="1:6" s="15" customFormat="1" ht="12.75">
      <c r="A234" s="23" t="s">
        <v>473</v>
      </c>
      <c r="B234" s="110">
        <v>200</v>
      </c>
      <c r="C234" s="111" t="s">
        <v>475</v>
      </c>
      <c r="D234" s="152">
        <f>D235+D236+D237</f>
        <v>87000</v>
      </c>
      <c r="E234" s="152">
        <f>E235+E236+E237</f>
        <v>38950.55</v>
      </c>
      <c r="F234" s="78">
        <f t="shared" si="7"/>
        <v>48049.45</v>
      </c>
    </row>
    <row r="235" spans="1:6" s="15" customFormat="1" ht="12.75">
      <c r="A235" s="21" t="s">
        <v>178</v>
      </c>
      <c r="B235" s="61" t="s">
        <v>203</v>
      </c>
      <c r="C235" s="22" t="s">
        <v>476</v>
      </c>
      <c r="D235" s="74">
        <v>20000</v>
      </c>
      <c r="E235" s="74">
        <v>15623.55</v>
      </c>
      <c r="F235" s="78">
        <f t="shared" si="7"/>
        <v>4376.45</v>
      </c>
    </row>
    <row r="236" spans="1:6" s="15" customFormat="1" ht="12.75">
      <c r="A236" s="21" t="s">
        <v>173</v>
      </c>
      <c r="B236" s="61" t="s">
        <v>203</v>
      </c>
      <c r="C236" s="22" t="s">
        <v>477</v>
      </c>
      <c r="D236" s="74">
        <v>20000</v>
      </c>
      <c r="E236" s="74">
        <v>1287</v>
      </c>
      <c r="F236" s="78">
        <f t="shared" si="7"/>
        <v>18713</v>
      </c>
    </row>
    <row r="237" spans="1:6" s="15" customFormat="1" ht="12.75">
      <c r="A237" s="21" t="s">
        <v>184</v>
      </c>
      <c r="B237" s="61"/>
      <c r="C237" s="22" t="s">
        <v>478</v>
      </c>
      <c r="D237" s="74">
        <v>47000</v>
      </c>
      <c r="E237" s="74">
        <v>22040</v>
      </c>
      <c r="F237" s="78">
        <f t="shared" si="7"/>
        <v>24960</v>
      </c>
    </row>
    <row r="238" spans="1:8" s="15" customFormat="1" ht="12.75">
      <c r="A238" s="23" t="s">
        <v>179</v>
      </c>
      <c r="B238" s="60" t="s">
        <v>203</v>
      </c>
      <c r="C238" s="24" t="s">
        <v>479</v>
      </c>
      <c r="D238" s="78">
        <f>SUM(D239:D243)</f>
        <v>538612</v>
      </c>
      <c r="E238" s="78">
        <f>SUM(E239:E243)</f>
        <v>412454.34</v>
      </c>
      <c r="F238" s="78">
        <f>D238-E238</f>
        <v>126157.66</v>
      </c>
      <c r="H238" s="144"/>
    </row>
    <row r="239" spans="1:6" s="15" customFormat="1" ht="12.75">
      <c r="A239" s="21" t="s">
        <v>180</v>
      </c>
      <c r="B239" s="61" t="s">
        <v>203</v>
      </c>
      <c r="C239" s="22" t="s">
        <v>480</v>
      </c>
      <c r="D239" s="74">
        <v>20000</v>
      </c>
      <c r="E239" s="74">
        <v>20000</v>
      </c>
      <c r="F239" s="78">
        <f t="shared" si="7"/>
        <v>0</v>
      </c>
    </row>
    <row r="240" spans="1:6" s="15" customFormat="1" ht="12.75" hidden="1">
      <c r="A240" s="21" t="s">
        <v>180</v>
      </c>
      <c r="B240" s="61" t="s">
        <v>203</v>
      </c>
      <c r="C240" s="22" t="s">
        <v>458</v>
      </c>
      <c r="D240" s="74">
        <v>0</v>
      </c>
      <c r="E240" s="74">
        <f>579.66-579.66</f>
        <v>0</v>
      </c>
      <c r="F240" s="78">
        <f t="shared" si="7"/>
        <v>0</v>
      </c>
    </row>
    <row r="241" spans="1:6" s="15" customFormat="1" ht="12.75">
      <c r="A241" s="21" t="s">
        <v>181</v>
      </c>
      <c r="B241" s="61" t="s">
        <v>203</v>
      </c>
      <c r="C241" s="22" t="s">
        <v>482</v>
      </c>
      <c r="D241" s="74">
        <f>447000-12038-100000</f>
        <v>334962</v>
      </c>
      <c r="E241" s="74">
        <v>219306.4</v>
      </c>
      <c r="F241" s="78">
        <f t="shared" si="7"/>
        <v>115655.6</v>
      </c>
    </row>
    <row r="242" spans="1:6" s="15" customFormat="1" ht="11.25" customHeight="1">
      <c r="A242" s="21" t="s">
        <v>183</v>
      </c>
      <c r="B242" s="61" t="s">
        <v>203</v>
      </c>
      <c r="C242" s="22" t="s">
        <v>483</v>
      </c>
      <c r="D242" s="74">
        <v>100000</v>
      </c>
      <c r="E242" s="74">
        <v>97427.56</v>
      </c>
      <c r="F242" s="78">
        <f t="shared" si="7"/>
        <v>2572.44</v>
      </c>
    </row>
    <row r="243" spans="1:6" s="15" customFormat="1" ht="12.75">
      <c r="A243" s="21" t="s">
        <v>184</v>
      </c>
      <c r="B243" s="61" t="s">
        <v>203</v>
      </c>
      <c r="C243" s="22" t="s">
        <v>481</v>
      </c>
      <c r="D243" s="74">
        <f>20000+63650</f>
        <v>83650</v>
      </c>
      <c r="E243" s="74">
        <v>75720.38</v>
      </c>
      <c r="F243" s="78">
        <f t="shared" si="7"/>
        <v>7929.62</v>
      </c>
    </row>
    <row r="244" spans="1:6" s="15" customFormat="1" ht="12.75">
      <c r="A244" s="21" t="s">
        <v>171</v>
      </c>
      <c r="B244" s="61" t="s">
        <v>203</v>
      </c>
      <c r="C244" s="22" t="s">
        <v>484</v>
      </c>
      <c r="D244" s="74">
        <v>0</v>
      </c>
      <c r="E244" s="74"/>
      <c r="F244" s="78">
        <f t="shared" si="7"/>
        <v>0</v>
      </c>
    </row>
    <row r="245" spans="1:6" s="15" customFormat="1" ht="12.75">
      <c r="A245" s="23" t="s">
        <v>187</v>
      </c>
      <c r="B245" s="60" t="s">
        <v>203</v>
      </c>
      <c r="C245" s="24" t="s">
        <v>485</v>
      </c>
      <c r="D245" s="78">
        <f>SUM(D246:D247)</f>
        <v>430850</v>
      </c>
      <c r="E245" s="78">
        <f>SUM(E246:E247)</f>
        <v>311805.55</v>
      </c>
      <c r="F245" s="78">
        <f t="shared" si="7"/>
        <v>119044.45</v>
      </c>
    </row>
    <row r="246" spans="1:6" ht="21" customHeight="1">
      <c r="A246" s="21" t="s">
        <v>188</v>
      </c>
      <c r="B246" s="61" t="s">
        <v>203</v>
      </c>
      <c r="C246" s="22" t="s">
        <v>486</v>
      </c>
      <c r="D246" s="74">
        <f>220000-88650-35000</f>
        <v>96350</v>
      </c>
      <c r="E246" s="74">
        <v>8306</v>
      </c>
      <c r="F246" s="78">
        <f t="shared" si="7"/>
        <v>88044</v>
      </c>
    </row>
    <row r="247" spans="1:6" ht="18.75" customHeight="1">
      <c r="A247" s="21" t="s">
        <v>189</v>
      </c>
      <c r="B247" s="61" t="s">
        <v>203</v>
      </c>
      <c r="C247" s="22" t="s">
        <v>487</v>
      </c>
      <c r="D247" s="74">
        <f>300000-500+35000</f>
        <v>334500</v>
      </c>
      <c r="E247" s="106">
        <v>303499.55</v>
      </c>
      <c r="F247" s="78">
        <f t="shared" si="7"/>
        <v>31000.45</v>
      </c>
    </row>
    <row r="248" spans="1:6" ht="14.25" customHeight="1">
      <c r="A248" s="23" t="s">
        <v>176</v>
      </c>
      <c r="B248" s="110">
        <v>200</v>
      </c>
      <c r="C248" s="111" t="s">
        <v>813</v>
      </c>
      <c r="D248" s="152">
        <f>SUM(D249:D252)</f>
        <v>57538</v>
      </c>
      <c r="E248" s="152">
        <f>SUM(E249:E252)</f>
        <v>41778.43</v>
      </c>
      <c r="F248" s="78">
        <f t="shared" si="7"/>
        <v>15759.57</v>
      </c>
    </row>
    <row r="249" spans="1:6" ht="14.25" customHeight="1">
      <c r="A249" s="21" t="s">
        <v>171</v>
      </c>
      <c r="B249" s="61" t="s">
        <v>203</v>
      </c>
      <c r="C249" s="22" t="s">
        <v>814</v>
      </c>
      <c r="D249" s="211">
        <v>12038</v>
      </c>
      <c r="E249" s="211">
        <v>12037.81</v>
      </c>
      <c r="F249" s="78">
        <f t="shared" si="7"/>
        <v>0.19</v>
      </c>
    </row>
    <row r="250" spans="1:6" ht="14.25" customHeight="1">
      <c r="A250" s="21" t="s">
        <v>171</v>
      </c>
      <c r="B250" s="61" t="s">
        <v>203</v>
      </c>
      <c r="C250" s="22" t="s">
        <v>488</v>
      </c>
      <c r="D250" s="74">
        <v>10000</v>
      </c>
      <c r="E250" s="74">
        <v>1450</v>
      </c>
      <c r="F250" s="78">
        <f aca="true" t="shared" si="8" ref="F250:F255">D250-E250</f>
        <v>8550</v>
      </c>
    </row>
    <row r="251" spans="1:6" ht="13.5" customHeight="1">
      <c r="A251" s="21" t="s">
        <v>171</v>
      </c>
      <c r="B251" s="61" t="s">
        <v>203</v>
      </c>
      <c r="C251" s="22" t="s">
        <v>489</v>
      </c>
      <c r="D251" s="74">
        <v>10000</v>
      </c>
      <c r="E251" s="74">
        <v>3290</v>
      </c>
      <c r="F251" s="78">
        <f t="shared" si="8"/>
        <v>6710</v>
      </c>
    </row>
    <row r="252" spans="1:6" ht="13.5" customHeight="1">
      <c r="A252" s="21" t="s">
        <v>171</v>
      </c>
      <c r="B252" s="61" t="s">
        <v>203</v>
      </c>
      <c r="C252" s="22" t="s">
        <v>815</v>
      </c>
      <c r="D252" s="74">
        <v>25500</v>
      </c>
      <c r="E252" s="74">
        <v>25000.62</v>
      </c>
      <c r="F252" s="78">
        <f t="shared" si="8"/>
        <v>499.38</v>
      </c>
    </row>
    <row r="253" spans="1:7" ht="21" customHeight="1">
      <c r="A253" s="175" t="s">
        <v>559</v>
      </c>
      <c r="B253" s="176" t="s">
        <v>203</v>
      </c>
      <c r="C253" s="177" t="s">
        <v>560</v>
      </c>
      <c r="D253" s="178">
        <f>D254</f>
        <v>2200</v>
      </c>
      <c r="E253" s="178">
        <f>E254</f>
        <v>2200</v>
      </c>
      <c r="F253" s="78">
        <f t="shared" si="8"/>
        <v>0</v>
      </c>
      <c r="G253" s="88">
        <f>E246+E322+E343+E489+E531+E633</f>
        <v>200957.73</v>
      </c>
    </row>
    <row r="254" spans="1:6" ht="16.5" customHeight="1">
      <c r="A254" s="21" t="s">
        <v>187</v>
      </c>
      <c r="B254" s="61" t="s">
        <v>203</v>
      </c>
      <c r="C254" s="22" t="s">
        <v>561</v>
      </c>
      <c r="D254" s="74">
        <f>D255</f>
        <v>2200</v>
      </c>
      <c r="E254" s="74">
        <f>E255</f>
        <v>2200</v>
      </c>
      <c r="F254" s="78">
        <f t="shared" si="8"/>
        <v>0</v>
      </c>
    </row>
    <row r="255" spans="1:6" ht="20.25" customHeight="1">
      <c r="A255" s="21" t="s">
        <v>189</v>
      </c>
      <c r="B255" s="61" t="s">
        <v>203</v>
      </c>
      <c r="C255" s="22" t="s">
        <v>490</v>
      </c>
      <c r="D255" s="74">
        <v>2200</v>
      </c>
      <c r="E255" s="74">
        <v>2200</v>
      </c>
      <c r="F255" s="78">
        <f t="shared" si="8"/>
        <v>0</v>
      </c>
    </row>
    <row r="256" spans="1:6" ht="21.75" customHeight="1">
      <c r="A256" s="184" t="s">
        <v>422</v>
      </c>
      <c r="B256" s="62" t="s">
        <v>203</v>
      </c>
      <c r="C256" s="66" t="s">
        <v>562</v>
      </c>
      <c r="D256" s="82">
        <f>D257</f>
        <v>0</v>
      </c>
      <c r="E256" s="82">
        <f>E257</f>
        <v>0</v>
      </c>
      <c r="F256" s="78">
        <f t="shared" si="7"/>
        <v>0</v>
      </c>
    </row>
    <row r="257" spans="1:6" s="15" customFormat="1" ht="21.75" customHeight="1">
      <c r="A257" s="185" t="s">
        <v>423</v>
      </c>
      <c r="B257" s="60" t="s">
        <v>203</v>
      </c>
      <c r="C257" s="60" t="s">
        <v>563</v>
      </c>
      <c r="D257" s="78">
        <f>D258</f>
        <v>0</v>
      </c>
      <c r="E257" s="78">
        <f>E258</f>
        <v>0</v>
      </c>
      <c r="F257" s="78">
        <f t="shared" si="7"/>
        <v>0</v>
      </c>
    </row>
    <row r="258" spans="1:6" s="15" customFormat="1" ht="22.5" customHeight="1">
      <c r="A258" s="21" t="s">
        <v>424</v>
      </c>
      <c r="B258" s="61" t="s">
        <v>203</v>
      </c>
      <c r="C258" s="61" t="s">
        <v>564</v>
      </c>
      <c r="D258" s="74">
        <f>44500+22200-66700</f>
        <v>0</v>
      </c>
      <c r="E258" s="74">
        <v>0</v>
      </c>
      <c r="F258" s="78">
        <f t="shared" si="7"/>
        <v>0</v>
      </c>
    </row>
    <row r="259" spans="1:6" s="15" customFormat="1" ht="15" customHeight="1" hidden="1">
      <c r="A259" s="131" t="s">
        <v>355</v>
      </c>
      <c r="B259" s="62" t="s">
        <v>203</v>
      </c>
      <c r="C259" s="66" t="s">
        <v>425</v>
      </c>
      <c r="D259" s="82">
        <f>D260</f>
        <v>200000</v>
      </c>
      <c r="E259" s="82">
        <f>E260</f>
        <v>0</v>
      </c>
      <c r="F259" s="78">
        <f t="shared" si="7"/>
        <v>200000</v>
      </c>
    </row>
    <row r="260" spans="1:6" s="15" customFormat="1" ht="12" customHeight="1" hidden="1">
      <c r="A260" s="116" t="s">
        <v>176</v>
      </c>
      <c r="B260" s="60" t="s">
        <v>203</v>
      </c>
      <c r="C260" s="24" t="s">
        <v>426</v>
      </c>
      <c r="D260" s="78">
        <f>D261</f>
        <v>200000</v>
      </c>
      <c r="E260" s="78">
        <f>E261</f>
        <v>0</v>
      </c>
      <c r="F260" s="78">
        <f t="shared" si="7"/>
        <v>200000</v>
      </c>
    </row>
    <row r="261" spans="1:6" s="15" customFormat="1" ht="14.25" customHeight="1" hidden="1">
      <c r="A261" s="117" t="s">
        <v>184</v>
      </c>
      <c r="B261" s="61" t="s">
        <v>203</v>
      </c>
      <c r="C261" s="22" t="s">
        <v>448</v>
      </c>
      <c r="D261" s="74">
        <v>200000</v>
      </c>
      <c r="E261" s="74">
        <v>0</v>
      </c>
      <c r="F261" s="78">
        <f t="shared" si="7"/>
        <v>200000</v>
      </c>
    </row>
    <row r="262" spans="1:6" s="15" customFormat="1" ht="12" customHeight="1">
      <c r="A262" s="131" t="s">
        <v>358</v>
      </c>
      <c r="B262" s="62" t="s">
        <v>203</v>
      </c>
      <c r="C262" s="66" t="s">
        <v>565</v>
      </c>
      <c r="D262" s="82">
        <f>D263</f>
        <v>104171.71</v>
      </c>
      <c r="E262" s="82">
        <f>E263</f>
        <v>0</v>
      </c>
      <c r="F262" s="78">
        <f>D262-E262</f>
        <v>104171.71</v>
      </c>
    </row>
    <row r="263" spans="1:6" s="15" customFormat="1" ht="12" customHeight="1">
      <c r="A263" s="116" t="s">
        <v>176</v>
      </c>
      <c r="B263" s="60" t="s">
        <v>203</v>
      </c>
      <c r="C263" s="24" t="s">
        <v>566</v>
      </c>
      <c r="D263" s="78">
        <f>D264</f>
        <v>104171.71</v>
      </c>
      <c r="E263" s="78">
        <f>E264</f>
        <v>0</v>
      </c>
      <c r="F263" s="78">
        <f>D263-E263</f>
        <v>104171.71</v>
      </c>
    </row>
    <row r="264" spans="1:6" s="15" customFormat="1" ht="12" customHeight="1">
      <c r="A264" s="117" t="s">
        <v>171</v>
      </c>
      <c r="B264" s="61" t="s">
        <v>203</v>
      </c>
      <c r="C264" s="22" t="s">
        <v>567</v>
      </c>
      <c r="D264" s="74">
        <f>1221320-22200-869578.29-120370-105000</f>
        <v>104171.71</v>
      </c>
      <c r="E264" s="74">
        <v>0</v>
      </c>
      <c r="F264" s="78">
        <f>D264-E264</f>
        <v>104171.71</v>
      </c>
    </row>
    <row r="265" spans="1:6" s="15" customFormat="1" ht="24" customHeight="1">
      <c r="A265" s="28" t="s">
        <v>568</v>
      </c>
      <c r="B265" s="62" t="s">
        <v>203</v>
      </c>
      <c r="C265" s="66" t="s">
        <v>326</v>
      </c>
      <c r="D265" s="82">
        <f>D266+D278</f>
        <v>1838770</v>
      </c>
      <c r="E265" s="82">
        <f>E266+E278</f>
        <v>844199.57</v>
      </c>
      <c r="F265" s="78">
        <f t="shared" si="7"/>
        <v>994570.43</v>
      </c>
    </row>
    <row r="266" spans="1:6" ht="12.75">
      <c r="A266" s="23" t="s">
        <v>176</v>
      </c>
      <c r="B266" s="60" t="s">
        <v>203</v>
      </c>
      <c r="C266" s="24" t="s">
        <v>327</v>
      </c>
      <c r="D266" s="78">
        <f>D269+D277+D267</f>
        <v>1685770</v>
      </c>
      <c r="E266" s="78">
        <f>E269+E277+E267</f>
        <v>750832.84</v>
      </c>
      <c r="F266" s="78">
        <f aca="true" t="shared" si="9" ref="F266:F341">D266-E266</f>
        <v>934937.16</v>
      </c>
    </row>
    <row r="267" spans="1:6" ht="12.75">
      <c r="A267" s="23" t="s">
        <v>802</v>
      </c>
      <c r="B267" s="60" t="s">
        <v>203</v>
      </c>
      <c r="C267" s="24" t="s">
        <v>803</v>
      </c>
      <c r="D267" s="78">
        <f>D268</f>
        <v>20000</v>
      </c>
      <c r="E267" s="78">
        <f>E268</f>
        <v>6530</v>
      </c>
      <c r="F267" s="78">
        <f t="shared" si="9"/>
        <v>13470</v>
      </c>
    </row>
    <row r="268" spans="1:6" ht="12.75">
      <c r="A268" s="23" t="s">
        <v>473</v>
      </c>
      <c r="B268" s="60" t="s">
        <v>203</v>
      </c>
      <c r="C268" s="24" t="s">
        <v>804</v>
      </c>
      <c r="D268" s="78">
        <f>D300</f>
        <v>20000</v>
      </c>
      <c r="E268" s="78">
        <f>E300</f>
        <v>6530</v>
      </c>
      <c r="F268" s="78">
        <f t="shared" si="9"/>
        <v>13470</v>
      </c>
    </row>
    <row r="269" spans="1:6" ht="12.75">
      <c r="A269" s="23" t="s">
        <v>179</v>
      </c>
      <c r="B269" s="60" t="s">
        <v>203</v>
      </c>
      <c r="C269" s="24" t="s">
        <v>328</v>
      </c>
      <c r="D269" s="78">
        <f>SUM(D270:D274)</f>
        <v>1357000</v>
      </c>
      <c r="E269" s="78">
        <f>SUM(E270:E274)</f>
        <v>484141.48</v>
      </c>
      <c r="F269" s="78">
        <f t="shared" si="9"/>
        <v>872858.52</v>
      </c>
    </row>
    <row r="270" spans="1:6" ht="12" customHeight="1">
      <c r="A270" s="23" t="s">
        <v>180</v>
      </c>
      <c r="B270" s="60" t="s">
        <v>203</v>
      </c>
      <c r="C270" s="24" t="s">
        <v>454</v>
      </c>
      <c r="D270" s="78">
        <f>D316</f>
        <v>277000</v>
      </c>
      <c r="E270" s="78">
        <f>E316</f>
        <v>140963.72</v>
      </c>
      <c r="F270" s="78">
        <f t="shared" si="9"/>
        <v>136036.28</v>
      </c>
    </row>
    <row r="271" spans="1:6" ht="12" customHeight="1">
      <c r="A271" s="23" t="s">
        <v>173</v>
      </c>
      <c r="B271" s="60" t="s">
        <v>203</v>
      </c>
      <c r="C271" s="24" t="s">
        <v>801</v>
      </c>
      <c r="D271" s="78">
        <f>D301</f>
        <v>20000</v>
      </c>
      <c r="E271" s="78">
        <f>E301</f>
        <v>2858.2</v>
      </c>
      <c r="F271" s="78">
        <f t="shared" si="9"/>
        <v>17141.8</v>
      </c>
    </row>
    <row r="272" spans="1:6" ht="12" customHeight="1">
      <c r="A272" s="23" t="s">
        <v>181</v>
      </c>
      <c r="B272" s="60" t="s">
        <v>203</v>
      </c>
      <c r="C272" s="24" t="s">
        <v>800</v>
      </c>
      <c r="D272" s="78">
        <f>D284</f>
        <v>190000</v>
      </c>
      <c r="E272" s="78">
        <f>E284</f>
        <v>0</v>
      </c>
      <c r="F272" s="78">
        <f t="shared" si="9"/>
        <v>190000</v>
      </c>
    </row>
    <row r="273" spans="1:6" ht="12" customHeight="1">
      <c r="A273" s="23" t="s">
        <v>183</v>
      </c>
      <c r="B273" s="60" t="s">
        <v>203</v>
      </c>
      <c r="C273" s="24" t="s">
        <v>455</v>
      </c>
      <c r="D273" s="78">
        <f>D317+D326+D320</f>
        <v>120000</v>
      </c>
      <c r="E273" s="78">
        <f>E317+E326+E320</f>
        <v>31200</v>
      </c>
      <c r="F273" s="78">
        <f t="shared" si="9"/>
        <v>88800</v>
      </c>
    </row>
    <row r="274" spans="1:6" ht="12" customHeight="1">
      <c r="A274" s="23" t="s">
        <v>184</v>
      </c>
      <c r="B274" s="60" t="s">
        <v>203</v>
      </c>
      <c r="C274" s="24" t="s">
        <v>329</v>
      </c>
      <c r="D274" s="78">
        <f>D285+D292+D302+D305+D318</f>
        <v>750000</v>
      </c>
      <c r="E274" s="78">
        <f>E285+E292+E302+E305+E318</f>
        <v>309119.56</v>
      </c>
      <c r="F274" s="78">
        <f t="shared" si="9"/>
        <v>440880.44</v>
      </c>
    </row>
    <row r="275" spans="1:6" ht="12.75" customHeight="1" hidden="1">
      <c r="A275" s="23" t="s">
        <v>185</v>
      </c>
      <c r="B275" s="60" t="s">
        <v>203</v>
      </c>
      <c r="C275" s="24" t="s">
        <v>148</v>
      </c>
      <c r="D275" s="78" t="e">
        <f>SUM(D276:D276)</f>
        <v>#REF!</v>
      </c>
      <c r="E275" s="78" t="e">
        <f>SUM(E276:E276)</f>
        <v>#REF!</v>
      </c>
      <c r="F275" s="78" t="e">
        <f t="shared" si="9"/>
        <v>#REF!</v>
      </c>
    </row>
    <row r="276" spans="1:6" ht="11.25" customHeight="1" hidden="1">
      <c r="A276" s="23" t="s">
        <v>186</v>
      </c>
      <c r="B276" s="60" t="s">
        <v>203</v>
      </c>
      <c r="C276" s="24" t="s">
        <v>330</v>
      </c>
      <c r="D276" s="78" t="e">
        <f>#REF!</f>
        <v>#REF!</v>
      </c>
      <c r="E276" s="78" t="e">
        <f>#REF!</f>
        <v>#REF!</v>
      </c>
      <c r="F276" s="78" t="e">
        <f t="shared" si="9"/>
        <v>#REF!</v>
      </c>
    </row>
    <row r="277" spans="1:6" ht="12.75">
      <c r="A277" s="23" t="s">
        <v>171</v>
      </c>
      <c r="B277" s="60" t="s">
        <v>203</v>
      </c>
      <c r="C277" s="24" t="s">
        <v>331</v>
      </c>
      <c r="D277" s="78">
        <f>D286+D297+D295+D293</f>
        <v>308770</v>
      </c>
      <c r="E277" s="78">
        <f>E286+E297+E295+E293</f>
        <v>260161.36</v>
      </c>
      <c r="F277" s="78">
        <f t="shared" si="9"/>
        <v>48608.64</v>
      </c>
    </row>
    <row r="278" spans="1:6" ht="12.75">
      <c r="A278" s="23" t="s">
        <v>187</v>
      </c>
      <c r="B278" s="60" t="s">
        <v>203</v>
      </c>
      <c r="C278" s="24" t="s">
        <v>451</v>
      </c>
      <c r="D278" s="78">
        <f>D279+D280</f>
        <v>153000</v>
      </c>
      <c r="E278" s="78">
        <f>E279+E280</f>
        <v>93366.73</v>
      </c>
      <c r="F278" s="78">
        <f t="shared" si="9"/>
        <v>59633.27</v>
      </c>
    </row>
    <row r="279" spans="1:6" ht="22.5">
      <c r="A279" s="23" t="s">
        <v>188</v>
      </c>
      <c r="B279" s="60" t="s">
        <v>203</v>
      </c>
      <c r="C279" s="24" t="s">
        <v>452</v>
      </c>
      <c r="D279" s="78">
        <f>D322</f>
        <v>79200</v>
      </c>
      <c r="E279" s="78">
        <f>E322</f>
        <v>78826.73</v>
      </c>
      <c r="F279" s="78">
        <f t="shared" si="9"/>
        <v>373.27</v>
      </c>
    </row>
    <row r="280" spans="1:6" ht="22.5">
      <c r="A280" s="23" t="s">
        <v>189</v>
      </c>
      <c r="B280" s="60" t="s">
        <v>203</v>
      </c>
      <c r="C280" s="24" t="s">
        <v>453</v>
      </c>
      <c r="D280" s="78">
        <f>D323</f>
        <v>73800</v>
      </c>
      <c r="E280" s="78">
        <f>E323</f>
        <v>14540</v>
      </c>
      <c r="F280" s="78">
        <f t="shared" si="9"/>
        <v>59260</v>
      </c>
    </row>
    <row r="281" spans="1:6" ht="38.25" customHeight="1">
      <c r="A281" s="29" t="s">
        <v>569</v>
      </c>
      <c r="B281" s="59" t="s">
        <v>203</v>
      </c>
      <c r="C281" s="20" t="s">
        <v>570</v>
      </c>
      <c r="D281" s="81">
        <f>D282</f>
        <v>430000</v>
      </c>
      <c r="E281" s="81">
        <f>E282</f>
        <v>57466</v>
      </c>
      <c r="F281" s="78">
        <f t="shared" si="9"/>
        <v>372534</v>
      </c>
    </row>
    <row r="282" spans="1:6" s="15" customFormat="1" ht="12.75">
      <c r="A282" s="23" t="s">
        <v>176</v>
      </c>
      <c r="B282" s="60" t="s">
        <v>203</v>
      </c>
      <c r="C282" s="24" t="s">
        <v>571</v>
      </c>
      <c r="D282" s="78">
        <f>D283+D286</f>
        <v>430000</v>
      </c>
      <c r="E282" s="78">
        <f>E283+E286</f>
        <v>57466</v>
      </c>
      <c r="F282" s="78">
        <f t="shared" si="9"/>
        <v>372534</v>
      </c>
    </row>
    <row r="283" spans="1:6" s="15" customFormat="1" ht="12.75">
      <c r="A283" s="23" t="s">
        <v>179</v>
      </c>
      <c r="B283" s="60" t="s">
        <v>203</v>
      </c>
      <c r="C283" s="24" t="s">
        <v>572</v>
      </c>
      <c r="D283" s="78">
        <f>D284+D285</f>
        <v>370000</v>
      </c>
      <c r="E283" s="78">
        <f>E284+E285</f>
        <v>24650</v>
      </c>
      <c r="F283" s="78">
        <f t="shared" si="9"/>
        <v>345350</v>
      </c>
    </row>
    <row r="284" spans="1:6" s="15" customFormat="1" ht="12" customHeight="1">
      <c r="A284" s="21" t="s">
        <v>181</v>
      </c>
      <c r="B284" s="61" t="s">
        <v>203</v>
      </c>
      <c r="C284" s="22" t="s">
        <v>573</v>
      </c>
      <c r="D284" s="74">
        <v>190000</v>
      </c>
      <c r="E284" s="74"/>
      <c r="F284" s="78">
        <f t="shared" si="9"/>
        <v>190000</v>
      </c>
    </row>
    <row r="285" spans="1:6" s="15" customFormat="1" ht="12" customHeight="1">
      <c r="A285" s="21" t="s">
        <v>184</v>
      </c>
      <c r="B285" s="61" t="s">
        <v>203</v>
      </c>
      <c r="C285" s="22" t="s">
        <v>574</v>
      </c>
      <c r="D285" s="74">
        <v>180000</v>
      </c>
      <c r="E285" s="74">
        <v>24650</v>
      </c>
      <c r="F285" s="78">
        <f t="shared" si="9"/>
        <v>155350</v>
      </c>
    </row>
    <row r="286" spans="1:6" s="15" customFormat="1" ht="12" customHeight="1">
      <c r="A286" s="175" t="s">
        <v>575</v>
      </c>
      <c r="B286" s="176" t="s">
        <v>203</v>
      </c>
      <c r="C286" s="177" t="s">
        <v>578</v>
      </c>
      <c r="D286" s="178">
        <f>D287+D288</f>
        <v>60000</v>
      </c>
      <c r="E286" s="178">
        <f>E287+E288</f>
        <v>32816</v>
      </c>
      <c r="F286" s="78">
        <f t="shared" si="9"/>
        <v>27184</v>
      </c>
    </row>
    <row r="287" spans="1:6" s="15" customFormat="1" ht="12" customHeight="1">
      <c r="A287" s="21" t="s">
        <v>575</v>
      </c>
      <c r="B287" s="61" t="s">
        <v>203</v>
      </c>
      <c r="C287" s="22" t="s">
        <v>576</v>
      </c>
      <c r="D287" s="74">
        <v>60000</v>
      </c>
      <c r="E287" s="74">
        <v>32816</v>
      </c>
      <c r="F287" s="78">
        <f t="shared" si="9"/>
        <v>27184</v>
      </c>
    </row>
    <row r="288" spans="1:6" s="15" customFormat="1" ht="12" customHeight="1">
      <c r="A288" s="21" t="s">
        <v>171</v>
      </c>
      <c r="B288" s="61" t="s">
        <v>203</v>
      </c>
      <c r="C288" s="22" t="s">
        <v>577</v>
      </c>
      <c r="D288" s="74">
        <f>144000-144000</f>
        <v>0</v>
      </c>
      <c r="E288" s="74"/>
      <c r="F288" s="78">
        <f t="shared" si="9"/>
        <v>0</v>
      </c>
    </row>
    <row r="289" spans="1:6" s="15" customFormat="1" ht="39" customHeight="1">
      <c r="A289" s="29" t="s">
        <v>147</v>
      </c>
      <c r="B289" s="59" t="s">
        <v>203</v>
      </c>
      <c r="C289" s="20" t="s">
        <v>579</v>
      </c>
      <c r="D289" s="81">
        <f>D290</f>
        <v>298770</v>
      </c>
      <c r="E289" s="81">
        <f>E290</f>
        <v>227345.36</v>
      </c>
      <c r="F289" s="78">
        <f t="shared" si="9"/>
        <v>71424.64</v>
      </c>
    </row>
    <row r="290" spans="1:6" s="15" customFormat="1" ht="12" customHeight="1">
      <c r="A290" s="23" t="s">
        <v>176</v>
      </c>
      <c r="B290" s="60" t="s">
        <v>203</v>
      </c>
      <c r="C290" s="24" t="s">
        <v>580</v>
      </c>
      <c r="D290" s="78">
        <f>D291+D296+D294+D293</f>
        <v>298770</v>
      </c>
      <c r="E290" s="78">
        <f>E291+E296+E294+E293</f>
        <v>227345.36</v>
      </c>
      <c r="F290" s="78">
        <f t="shared" si="9"/>
        <v>71424.64</v>
      </c>
    </row>
    <row r="291" spans="1:6" s="15" customFormat="1" ht="15.75" customHeight="1">
      <c r="A291" s="23" t="s">
        <v>179</v>
      </c>
      <c r="B291" s="60" t="s">
        <v>203</v>
      </c>
      <c r="C291" s="24" t="s">
        <v>581</v>
      </c>
      <c r="D291" s="78">
        <f>D292</f>
        <v>50000</v>
      </c>
      <c r="E291" s="78">
        <f>E292</f>
        <v>0</v>
      </c>
      <c r="F291" s="78">
        <f t="shared" si="9"/>
        <v>50000</v>
      </c>
    </row>
    <row r="292" spans="1:6" s="15" customFormat="1" ht="15.75" customHeight="1">
      <c r="A292" s="21" t="s">
        <v>184</v>
      </c>
      <c r="B292" s="61" t="s">
        <v>203</v>
      </c>
      <c r="C292" s="22" t="s">
        <v>582</v>
      </c>
      <c r="D292" s="74">
        <f>90000-40000</f>
        <v>50000</v>
      </c>
      <c r="E292" s="74"/>
      <c r="F292" s="78">
        <f t="shared" si="9"/>
        <v>50000</v>
      </c>
    </row>
    <row r="293" spans="1:6" s="15" customFormat="1" ht="15.75" customHeight="1">
      <c r="A293" s="21" t="s">
        <v>171</v>
      </c>
      <c r="B293" s="61" t="s">
        <v>203</v>
      </c>
      <c r="C293" s="22" t="s">
        <v>583</v>
      </c>
      <c r="D293" s="74">
        <v>105000</v>
      </c>
      <c r="E293" s="74">
        <v>83700</v>
      </c>
      <c r="F293" s="78">
        <f t="shared" si="9"/>
        <v>21300</v>
      </c>
    </row>
    <row r="294" spans="1:6" s="15" customFormat="1" ht="15.75" customHeight="1">
      <c r="A294" s="21" t="s">
        <v>843</v>
      </c>
      <c r="B294" s="61" t="s">
        <v>203</v>
      </c>
      <c r="C294" s="22" t="s">
        <v>844</v>
      </c>
      <c r="D294" s="74">
        <f>D295</f>
        <v>120370</v>
      </c>
      <c r="E294" s="74">
        <f>E295</f>
        <v>120367.36</v>
      </c>
      <c r="F294" s="78">
        <f>D294-E294</f>
        <v>2.64</v>
      </c>
    </row>
    <row r="295" spans="1:6" s="15" customFormat="1" ht="15.75" customHeight="1">
      <c r="A295" s="21" t="s">
        <v>575</v>
      </c>
      <c r="B295" s="61" t="s">
        <v>203</v>
      </c>
      <c r="C295" s="22" t="s">
        <v>845</v>
      </c>
      <c r="D295" s="74">
        <v>120370</v>
      </c>
      <c r="E295" s="74">
        <v>120367.36</v>
      </c>
      <c r="F295" s="78">
        <f>D295-E295</f>
        <v>2.64</v>
      </c>
    </row>
    <row r="296" spans="1:6" s="15" customFormat="1" ht="15.75" customHeight="1">
      <c r="A296" s="21" t="s">
        <v>568</v>
      </c>
      <c r="B296" s="61" t="s">
        <v>203</v>
      </c>
      <c r="C296" s="22" t="s">
        <v>584</v>
      </c>
      <c r="D296" s="74">
        <f>D297</f>
        <v>23400</v>
      </c>
      <c r="E296" s="74">
        <f>E297</f>
        <v>23278</v>
      </c>
      <c r="F296" s="78">
        <f t="shared" si="9"/>
        <v>122</v>
      </c>
    </row>
    <row r="297" spans="1:6" s="15" customFormat="1" ht="15.75" customHeight="1">
      <c r="A297" s="21" t="s">
        <v>575</v>
      </c>
      <c r="B297" s="61" t="s">
        <v>203</v>
      </c>
      <c r="C297" s="22" t="s">
        <v>585</v>
      </c>
      <c r="D297" s="74">
        <v>23400</v>
      </c>
      <c r="E297" s="74">
        <v>23278</v>
      </c>
      <c r="F297" s="78">
        <f t="shared" si="9"/>
        <v>122</v>
      </c>
    </row>
    <row r="298" spans="1:6" s="15" customFormat="1" ht="50.25" customHeight="1">
      <c r="A298" s="29" t="s">
        <v>359</v>
      </c>
      <c r="B298" s="59" t="s">
        <v>203</v>
      </c>
      <c r="C298" s="20" t="s">
        <v>586</v>
      </c>
      <c r="D298" s="81">
        <f>D303+D299</f>
        <v>150000</v>
      </c>
      <c r="E298" s="81">
        <f>E303+E299</f>
        <v>25069.2</v>
      </c>
      <c r="F298" s="89">
        <f t="shared" si="9"/>
        <v>124930.8</v>
      </c>
    </row>
    <row r="299" spans="1:6" s="15" customFormat="1" ht="23.25" customHeight="1">
      <c r="A299" s="186" t="s">
        <v>587</v>
      </c>
      <c r="B299" s="187" t="s">
        <v>203</v>
      </c>
      <c r="C299" s="188" t="s">
        <v>588</v>
      </c>
      <c r="D299" s="189">
        <f>SUM(D300:D302)</f>
        <v>60000</v>
      </c>
      <c r="E299" s="189">
        <f>SUM(E300:E302)</f>
        <v>21069.2</v>
      </c>
      <c r="F299" s="89">
        <f t="shared" si="9"/>
        <v>38930.8</v>
      </c>
    </row>
    <row r="300" spans="1:6" s="15" customFormat="1" ht="17.25" customHeight="1">
      <c r="A300" s="130" t="s">
        <v>178</v>
      </c>
      <c r="B300" s="61" t="s">
        <v>203</v>
      </c>
      <c r="C300" s="22" t="s">
        <v>589</v>
      </c>
      <c r="D300" s="79">
        <f aca="true" t="shared" si="10" ref="D300:E302">D308</f>
        <v>20000</v>
      </c>
      <c r="E300" s="79">
        <f t="shared" si="10"/>
        <v>6530</v>
      </c>
      <c r="F300" s="89">
        <f t="shared" si="9"/>
        <v>13470</v>
      </c>
    </row>
    <row r="301" spans="1:6" s="15" customFormat="1" ht="15" customHeight="1">
      <c r="A301" s="130" t="s">
        <v>590</v>
      </c>
      <c r="B301" s="61" t="s">
        <v>203</v>
      </c>
      <c r="C301" s="22" t="s">
        <v>591</v>
      </c>
      <c r="D301" s="79">
        <f t="shared" si="10"/>
        <v>20000</v>
      </c>
      <c r="E301" s="79">
        <f t="shared" si="10"/>
        <v>2858.2</v>
      </c>
      <c r="F301" s="89">
        <f t="shared" si="9"/>
        <v>17141.8</v>
      </c>
    </row>
    <row r="302" spans="1:6" s="15" customFormat="1" ht="15" customHeight="1">
      <c r="A302" s="130" t="s">
        <v>575</v>
      </c>
      <c r="B302" s="61" t="s">
        <v>203</v>
      </c>
      <c r="C302" s="22" t="s">
        <v>592</v>
      </c>
      <c r="D302" s="79">
        <f t="shared" si="10"/>
        <v>20000</v>
      </c>
      <c r="E302" s="79">
        <f t="shared" si="10"/>
        <v>11681</v>
      </c>
      <c r="F302" s="89">
        <f t="shared" si="9"/>
        <v>8319</v>
      </c>
    </row>
    <row r="303" spans="1:6" s="15" customFormat="1" ht="12" customHeight="1">
      <c r="A303" s="23" t="s">
        <v>176</v>
      </c>
      <c r="B303" s="60" t="s">
        <v>203</v>
      </c>
      <c r="C303" s="24" t="s">
        <v>593</v>
      </c>
      <c r="D303" s="78">
        <f>D304</f>
        <v>90000</v>
      </c>
      <c r="E303" s="78">
        <f>E304</f>
        <v>4000</v>
      </c>
      <c r="F303" s="89">
        <f t="shared" si="9"/>
        <v>86000</v>
      </c>
    </row>
    <row r="304" spans="1:6" s="15" customFormat="1" ht="12" customHeight="1">
      <c r="A304" s="23" t="s">
        <v>179</v>
      </c>
      <c r="B304" s="60" t="s">
        <v>203</v>
      </c>
      <c r="C304" s="24" t="s">
        <v>594</v>
      </c>
      <c r="D304" s="78">
        <f>D305</f>
        <v>90000</v>
      </c>
      <c r="E304" s="78">
        <f>E305</f>
        <v>4000</v>
      </c>
      <c r="F304" s="89">
        <f t="shared" si="9"/>
        <v>86000</v>
      </c>
    </row>
    <row r="305" spans="1:6" s="15" customFormat="1" ht="12" customHeight="1">
      <c r="A305" s="21" t="s">
        <v>184</v>
      </c>
      <c r="B305" s="93" t="s">
        <v>203</v>
      </c>
      <c r="C305" s="145" t="s">
        <v>595</v>
      </c>
      <c r="D305" s="154">
        <f>D313</f>
        <v>90000</v>
      </c>
      <c r="E305" s="154">
        <f>E313</f>
        <v>4000</v>
      </c>
      <c r="F305" s="89">
        <f t="shared" si="9"/>
        <v>86000</v>
      </c>
    </row>
    <row r="306" spans="1:6" s="15" customFormat="1" ht="50.25" customHeight="1">
      <c r="A306" s="29" t="s">
        <v>596</v>
      </c>
      <c r="B306" s="59" t="s">
        <v>203</v>
      </c>
      <c r="C306" s="20" t="s">
        <v>597</v>
      </c>
      <c r="D306" s="81">
        <f>D311+D307</f>
        <v>150000</v>
      </c>
      <c r="E306" s="81">
        <f>E311+E307</f>
        <v>25069.2</v>
      </c>
      <c r="F306" s="89">
        <f aca="true" t="shared" si="11" ref="F306:F313">D306-E306</f>
        <v>124930.8</v>
      </c>
    </row>
    <row r="307" spans="1:6" s="15" customFormat="1" ht="23.25" customHeight="1">
      <c r="A307" s="186" t="s">
        <v>587</v>
      </c>
      <c r="B307" s="187" t="s">
        <v>203</v>
      </c>
      <c r="C307" s="188" t="s">
        <v>598</v>
      </c>
      <c r="D307" s="189">
        <f>SUM(D308:D310)</f>
        <v>60000</v>
      </c>
      <c r="E307" s="189">
        <f>SUM(E308:E310)</f>
        <v>21069.2</v>
      </c>
      <c r="F307" s="89">
        <f t="shared" si="11"/>
        <v>38930.8</v>
      </c>
    </row>
    <row r="308" spans="1:6" s="15" customFormat="1" ht="17.25" customHeight="1">
      <c r="A308" s="130" t="s">
        <v>178</v>
      </c>
      <c r="B308" s="61" t="s">
        <v>203</v>
      </c>
      <c r="C308" s="22" t="s">
        <v>599</v>
      </c>
      <c r="D308" s="79">
        <v>20000</v>
      </c>
      <c r="E308" s="79">
        <v>6530</v>
      </c>
      <c r="F308" s="89">
        <f t="shared" si="11"/>
        <v>13470</v>
      </c>
    </row>
    <row r="309" spans="1:6" s="15" customFormat="1" ht="15" customHeight="1">
      <c r="A309" s="130" t="s">
        <v>590</v>
      </c>
      <c r="B309" s="61" t="s">
        <v>203</v>
      </c>
      <c r="C309" s="22" t="s">
        <v>600</v>
      </c>
      <c r="D309" s="79">
        <v>20000</v>
      </c>
      <c r="E309" s="79">
        <v>2858.2</v>
      </c>
      <c r="F309" s="89">
        <f t="shared" si="11"/>
        <v>17141.8</v>
      </c>
    </row>
    <row r="310" spans="1:6" s="15" customFormat="1" ht="15" customHeight="1">
      <c r="A310" s="130" t="s">
        <v>575</v>
      </c>
      <c r="B310" s="61" t="s">
        <v>203</v>
      </c>
      <c r="C310" s="22" t="s">
        <v>601</v>
      </c>
      <c r="D310" s="79">
        <v>20000</v>
      </c>
      <c r="E310" s="79">
        <v>11681</v>
      </c>
      <c r="F310" s="89">
        <f t="shared" si="11"/>
        <v>8319</v>
      </c>
    </row>
    <row r="311" spans="1:6" s="15" customFormat="1" ht="12" customHeight="1">
      <c r="A311" s="23" t="s">
        <v>176</v>
      </c>
      <c r="B311" s="60" t="s">
        <v>203</v>
      </c>
      <c r="C311" s="24" t="s">
        <v>602</v>
      </c>
      <c r="D311" s="78">
        <f>D312</f>
        <v>90000</v>
      </c>
      <c r="E311" s="78">
        <f>E312</f>
        <v>4000</v>
      </c>
      <c r="F311" s="89">
        <f t="shared" si="11"/>
        <v>86000</v>
      </c>
    </row>
    <row r="312" spans="1:6" s="15" customFormat="1" ht="12" customHeight="1">
      <c r="A312" s="23" t="s">
        <v>179</v>
      </c>
      <c r="B312" s="60" t="s">
        <v>203</v>
      </c>
      <c r="C312" s="24" t="s">
        <v>603</v>
      </c>
      <c r="D312" s="78">
        <f>D313</f>
        <v>90000</v>
      </c>
      <c r="E312" s="78">
        <f>E313</f>
        <v>4000</v>
      </c>
      <c r="F312" s="89">
        <f t="shared" si="11"/>
        <v>86000</v>
      </c>
    </row>
    <row r="313" spans="1:6" s="15" customFormat="1" ht="12" customHeight="1">
      <c r="A313" s="21" t="s">
        <v>184</v>
      </c>
      <c r="B313" s="93" t="s">
        <v>203</v>
      </c>
      <c r="C313" s="145" t="s">
        <v>604</v>
      </c>
      <c r="D313" s="154">
        <v>90000</v>
      </c>
      <c r="E313" s="154">
        <v>4000</v>
      </c>
      <c r="F313" s="89">
        <f t="shared" si="11"/>
        <v>86000</v>
      </c>
    </row>
    <row r="314" spans="1:6" s="15" customFormat="1" ht="52.5" customHeight="1">
      <c r="A314" s="29" t="s">
        <v>449</v>
      </c>
      <c r="B314" s="155">
        <v>200</v>
      </c>
      <c r="C314" s="156" t="s">
        <v>614</v>
      </c>
      <c r="D314" s="157">
        <f>D315+D321+D319</f>
        <v>900000</v>
      </c>
      <c r="E314" s="157">
        <f>E315+E321+E319</f>
        <v>534319.01</v>
      </c>
      <c r="F314" s="89">
        <f t="shared" si="9"/>
        <v>365680.99</v>
      </c>
    </row>
    <row r="315" spans="1:6" s="15" customFormat="1" ht="14.25" customHeight="1">
      <c r="A315" s="23" t="s">
        <v>179</v>
      </c>
      <c r="B315" s="60" t="s">
        <v>203</v>
      </c>
      <c r="C315" s="24" t="s">
        <v>605</v>
      </c>
      <c r="D315" s="78">
        <f>SUM(D316:D318)</f>
        <v>687000</v>
      </c>
      <c r="E315" s="78">
        <f>SUM(E316:E318)</f>
        <v>409752.28</v>
      </c>
      <c r="F315" s="78">
        <f t="shared" si="9"/>
        <v>277247.72</v>
      </c>
    </row>
    <row r="316" spans="1:6" s="15" customFormat="1" ht="14.25" customHeight="1">
      <c r="A316" s="21" t="s">
        <v>180</v>
      </c>
      <c r="B316" s="61" t="s">
        <v>203</v>
      </c>
      <c r="C316" s="22" t="s">
        <v>606</v>
      </c>
      <c r="D316" s="74">
        <v>277000</v>
      </c>
      <c r="E316" s="74">
        <v>140963.72</v>
      </c>
      <c r="F316" s="78">
        <f t="shared" si="9"/>
        <v>136036.28</v>
      </c>
    </row>
    <row r="317" spans="1:6" s="15" customFormat="1" ht="14.25" customHeight="1">
      <c r="A317" s="21" t="s">
        <v>183</v>
      </c>
      <c r="B317" s="61" t="s">
        <v>203</v>
      </c>
      <c r="C317" s="22" t="s">
        <v>607</v>
      </c>
      <c r="D317" s="74">
        <v>0</v>
      </c>
      <c r="E317" s="74"/>
      <c r="F317" s="78">
        <f t="shared" si="9"/>
        <v>0</v>
      </c>
    </row>
    <row r="318" spans="1:6" s="15" customFormat="1" ht="14.25" customHeight="1">
      <c r="A318" s="21" t="s">
        <v>184</v>
      </c>
      <c r="B318" s="61" t="s">
        <v>203</v>
      </c>
      <c r="C318" s="22" t="s">
        <v>608</v>
      </c>
      <c r="D318" s="74">
        <v>410000</v>
      </c>
      <c r="E318" s="74">
        <v>268788.56</v>
      </c>
      <c r="F318" s="78">
        <f t="shared" si="9"/>
        <v>141211.44</v>
      </c>
    </row>
    <row r="319" spans="1:6" s="15" customFormat="1" ht="14.25" customHeight="1">
      <c r="A319" s="23" t="s">
        <v>179</v>
      </c>
      <c r="B319" s="60" t="s">
        <v>203</v>
      </c>
      <c r="C319" s="24" t="s">
        <v>609</v>
      </c>
      <c r="D319" s="78">
        <f>D320</f>
        <v>60000</v>
      </c>
      <c r="E319" s="78">
        <f>E320</f>
        <v>31200</v>
      </c>
      <c r="F319" s="78">
        <f>D319-E319</f>
        <v>28800</v>
      </c>
    </row>
    <row r="320" spans="1:6" s="15" customFormat="1" ht="14.25" customHeight="1">
      <c r="A320" s="21" t="s">
        <v>183</v>
      </c>
      <c r="B320" s="61" t="s">
        <v>203</v>
      </c>
      <c r="C320" s="22" t="s">
        <v>610</v>
      </c>
      <c r="D320" s="74">
        <v>60000</v>
      </c>
      <c r="E320" s="74">
        <v>31200</v>
      </c>
      <c r="F320" s="78">
        <f>D320-E320</f>
        <v>28800</v>
      </c>
    </row>
    <row r="321" spans="1:6" s="15" customFormat="1" ht="14.25" customHeight="1">
      <c r="A321" s="23" t="s">
        <v>187</v>
      </c>
      <c r="B321" s="60" t="s">
        <v>203</v>
      </c>
      <c r="C321" s="24" t="s">
        <v>611</v>
      </c>
      <c r="D321" s="78">
        <f>SUM(D322:D323)</f>
        <v>153000</v>
      </c>
      <c r="E321" s="78">
        <f>SUM(E322:E323)</f>
        <v>93366.73</v>
      </c>
      <c r="F321" s="78">
        <f aca="true" t="shared" si="12" ref="F321:F326">D321-E321</f>
        <v>59633.27</v>
      </c>
    </row>
    <row r="322" spans="1:6" s="15" customFormat="1" ht="14.25" customHeight="1">
      <c r="A322" s="21" t="s">
        <v>188</v>
      </c>
      <c r="B322" s="61" t="s">
        <v>203</v>
      </c>
      <c r="C322" s="22" t="s">
        <v>612</v>
      </c>
      <c r="D322" s="74">
        <f>50000+12000+17200</f>
        <v>79200</v>
      </c>
      <c r="E322" s="74">
        <v>78826.73</v>
      </c>
      <c r="F322" s="78">
        <f t="shared" si="12"/>
        <v>373.27</v>
      </c>
    </row>
    <row r="323" spans="1:6" s="15" customFormat="1" ht="14.25" customHeight="1">
      <c r="A323" s="21" t="s">
        <v>189</v>
      </c>
      <c r="B323" s="61" t="s">
        <v>203</v>
      </c>
      <c r="C323" s="22" t="s">
        <v>613</v>
      </c>
      <c r="D323" s="74">
        <f>103000-12000-17200</f>
        <v>73800</v>
      </c>
      <c r="E323" s="106">
        <v>14540</v>
      </c>
      <c r="F323" s="78">
        <f t="shared" si="12"/>
        <v>59260</v>
      </c>
    </row>
    <row r="324" spans="1:6" s="15" customFormat="1" ht="24.75" customHeight="1">
      <c r="A324" s="29" t="s">
        <v>457</v>
      </c>
      <c r="B324" s="161">
        <v>200</v>
      </c>
      <c r="C324" s="162" t="s">
        <v>615</v>
      </c>
      <c r="D324" s="163">
        <f>D325</f>
        <v>60000</v>
      </c>
      <c r="E324" s="163">
        <f>E325</f>
        <v>0</v>
      </c>
      <c r="F324" s="78">
        <f t="shared" si="12"/>
        <v>60000</v>
      </c>
    </row>
    <row r="325" spans="1:6" s="15" customFormat="1" ht="14.25" customHeight="1">
      <c r="A325" s="23" t="s">
        <v>179</v>
      </c>
      <c r="B325" s="111" t="s">
        <v>203</v>
      </c>
      <c r="C325" s="111" t="s">
        <v>616</v>
      </c>
      <c r="D325" s="153">
        <f>D326</f>
        <v>60000</v>
      </c>
      <c r="E325" s="153">
        <f>E326</f>
        <v>0</v>
      </c>
      <c r="F325" s="78">
        <f t="shared" si="12"/>
        <v>60000</v>
      </c>
    </row>
    <row r="326" spans="1:6" s="15" customFormat="1" ht="14.25" customHeight="1">
      <c r="A326" s="21" t="s">
        <v>450</v>
      </c>
      <c r="B326" s="22" t="s">
        <v>203</v>
      </c>
      <c r="C326" s="158" t="s">
        <v>617</v>
      </c>
      <c r="D326" s="159">
        <f>700000-640000</f>
        <v>60000</v>
      </c>
      <c r="E326" s="160">
        <v>0</v>
      </c>
      <c r="F326" s="78">
        <f t="shared" si="12"/>
        <v>60000</v>
      </c>
    </row>
    <row r="327" spans="1:6" s="15" customFormat="1" ht="12.75">
      <c r="A327" s="113" t="s">
        <v>34</v>
      </c>
      <c r="B327" s="33" t="s">
        <v>203</v>
      </c>
      <c r="C327" s="65" t="s">
        <v>36</v>
      </c>
      <c r="D327" s="85">
        <f>D328</f>
        <v>1012410</v>
      </c>
      <c r="E327" s="85">
        <f>E328</f>
        <v>653940.54</v>
      </c>
      <c r="F327" s="78">
        <f t="shared" si="9"/>
        <v>358469.46</v>
      </c>
    </row>
    <row r="328" spans="1:6" s="15" customFormat="1" ht="38.25">
      <c r="A328" s="76" t="s">
        <v>35</v>
      </c>
      <c r="B328" s="96" t="s">
        <v>203</v>
      </c>
      <c r="C328" s="66" t="s">
        <v>618</v>
      </c>
      <c r="D328" s="82">
        <f>D329+D330</f>
        <v>1012410</v>
      </c>
      <c r="E328" s="82">
        <f>E329+E330</f>
        <v>653940.54</v>
      </c>
      <c r="F328" s="78">
        <f t="shared" si="9"/>
        <v>358469.46</v>
      </c>
    </row>
    <row r="329" spans="1:6" s="15" customFormat="1" ht="12.75">
      <c r="A329" s="23" t="s">
        <v>176</v>
      </c>
      <c r="B329" s="60" t="s">
        <v>203</v>
      </c>
      <c r="C329" s="24" t="s">
        <v>619</v>
      </c>
      <c r="D329" s="78">
        <f>D331+D338+D334</f>
        <v>934520</v>
      </c>
      <c r="E329" s="78">
        <f>E331+E338+E334</f>
        <v>629432.44</v>
      </c>
      <c r="F329" s="78">
        <f t="shared" si="9"/>
        <v>305087.56</v>
      </c>
    </row>
    <row r="330" spans="1:6" s="15" customFormat="1" ht="12.75">
      <c r="A330" s="23" t="s">
        <v>187</v>
      </c>
      <c r="B330" s="60" t="s">
        <v>203</v>
      </c>
      <c r="C330" s="24" t="s">
        <v>634</v>
      </c>
      <c r="D330" s="78">
        <f>D342</f>
        <v>77890</v>
      </c>
      <c r="E330" s="78">
        <f>E342</f>
        <v>24508.1</v>
      </c>
      <c r="F330" s="78"/>
    </row>
    <row r="331" spans="1:6" s="15" customFormat="1" ht="22.5">
      <c r="A331" s="23" t="s">
        <v>177</v>
      </c>
      <c r="B331" s="60" t="s">
        <v>203</v>
      </c>
      <c r="C331" s="24" t="s">
        <v>620</v>
      </c>
      <c r="D331" s="78">
        <f>SUM(D332:D333)</f>
        <v>863100</v>
      </c>
      <c r="E331" s="78">
        <f>SUM(E332:E333)</f>
        <v>580433.28</v>
      </c>
      <c r="F331" s="78">
        <f t="shared" si="9"/>
        <v>282666.72</v>
      </c>
    </row>
    <row r="332" spans="1:6" s="15" customFormat="1" ht="12" customHeight="1">
      <c r="A332" s="21" t="s">
        <v>80</v>
      </c>
      <c r="B332" s="61" t="s">
        <v>203</v>
      </c>
      <c r="C332" s="22" t="s">
        <v>621</v>
      </c>
      <c r="D332" s="74">
        <v>663100</v>
      </c>
      <c r="E332" s="74">
        <v>446292.81</v>
      </c>
      <c r="F332" s="78">
        <f t="shared" si="9"/>
        <v>216807.19</v>
      </c>
    </row>
    <row r="333" spans="1:6" s="15" customFormat="1" ht="12" customHeight="1">
      <c r="A333" s="21" t="s">
        <v>172</v>
      </c>
      <c r="B333" s="61" t="s">
        <v>203</v>
      </c>
      <c r="C333" s="22" t="s">
        <v>622</v>
      </c>
      <c r="D333" s="74">
        <v>200000</v>
      </c>
      <c r="E333" s="74">
        <v>134140.47</v>
      </c>
      <c r="F333" s="78">
        <f t="shared" si="9"/>
        <v>65859.53</v>
      </c>
    </row>
    <row r="334" spans="1:6" s="15" customFormat="1" ht="24" customHeight="1">
      <c r="A334" s="175" t="s">
        <v>626</v>
      </c>
      <c r="B334" s="176" t="s">
        <v>203</v>
      </c>
      <c r="C334" s="177" t="s">
        <v>623</v>
      </c>
      <c r="D334" s="178">
        <f>SUM(D335:D337)</f>
        <v>20000</v>
      </c>
      <c r="E334" s="178">
        <f>SUM(E335:E337)</f>
        <v>19764</v>
      </c>
      <c r="F334" s="78">
        <f t="shared" si="9"/>
        <v>236</v>
      </c>
    </row>
    <row r="335" spans="1:6" s="15" customFormat="1" ht="12" customHeight="1">
      <c r="A335" s="21" t="s">
        <v>178</v>
      </c>
      <c r="B335" s="61" t="s">
        <v>203</v>
      </c>
      <c r="C335" s="22" t="s">
        <v>624</v>
      </c>
      <c r="D335" s="74">
        <v>1000</v>
      </c>
      <c r="E335" s="74">
        <v>1000</v>
      </c>
      <c r="F335" s="78">
        <f>D335-E335</f>
        <v>0</v>
      </c>
    </row>
    <row r="336" spans="1:6" s="15" customFormat="1" ht="12" customHeight="1">
      <c r="A336" s="21" t="s">
        <v>173</v>
      </c>
      <c r="B336" s="61" t="s">
        <v>203</v>
      </c>
      <c r="C336" s="22" t="s">
        <v>627</v>
      </c>
      <c r="D336" s="74">
        <v>1000</v>
      </c>
      <c r="E336" s="74">
        <v>864</v>
      </c>
      <c r="F336" s="78">
        <f>D336-E336</f>
        <v>136</v>
      </c>
    </row>
    <row r="337" spans="1:6" s="15" customFormat="1" ht="12" customHeight="1">
      <c r="A337" s="21" t="s">
        <v>184</v>
      </c>
      <c r="B337" s="61" t="s">
        <v>203</v>
      </c>
      <c r="C337" s="22" t="s">
        <v>625</v>
      </c>
      <c r="D337" s="74">
        <v>18000</v>
      </c>
      <c r="E337" s="74">
        <v>17900</v>
      </c>
      <c r="F337" s="78">
        <f>D337-E337</f>
        <v>100</v>
      </c>
    </row>
    <row r="338" spans="1:6" s="15" customFormat="1" ht="12.75">
      <c r="A338" s="23" t="s">
        <v>179</v>
      </c>
      <c r="B338" s="60" t="s">
        <v>203</v>
      </c>
      <c r="C338" s="24" t="s">
        <v>832</v>
      </c>
      <c r="D338" s="78">
        <f>SUM(D339:D341)</f>
        <v>51420</v>
      </c>
      <c r="E338" s="78">
        <f>SUM(E339:E341)</f>
        <v>29235.16</v>
      </c>
      <c r="F338" s="78">
        <f t="shared" si="9"/>
        <v>22184.84</v>
      </c>
    </row>
    <row r="339" spans="1:6" s="15" customFormat="1" ht="12.75">
      <c r="A339" s="21" t="s">
        <v>180</v>
      </c>
      <c r="B339" s="61" t="s">
        <v>203</v>
      </c>
      <c r="C339" s="22" t="s">
        <v>628</v>
      </c>
      <c r="D339" s="74">
        <v>8100</v>
      </c>
      <c r="E339" s="74">
        <v>5352.43</v>
      </c>
      <c r="F339" s="78">
        <f t="shared" si="9"/>
        <v>2747.57</v>
      </c>
    </row>
    <row r="340" spans="1:6" s="15" customFormat="1" ht="12.75" customHeight="1">
      <c r="A340" s="21" t="s">
        <v>181</v>
      </c>
      <c r="B340" s="61" t="s">
        <v>203</v>
      </c>
      <c r="C340" s="22" t="s">
        <v>629</v>
      </c>
      <c r="D340" s="74">
        <v>31220</v>
      </c>
      <c r="E340" s="74">
        <v>23882.73</v>
      </c>
      <c r="F340" s="78">
        <f t="shared" si="9"/>
        <v>7337.27</v>
      </c>
    </row>
    <row r="341" spans="1:6" s="15" customFormat="1" ht="14.25" customHeight="1">
      <c r="A341" s="21" t="s">
        <v>183</v>
      </c>
      <c r="B341" s="61" t="s">
        <v>203</v>
      </c>
      <c r="C341" s="22" t="s">
        <v>630</v>
      </c>
      <c r="D341" s="74">
        <v>12100</v>
      </c>
      <c r="E341" s="74"/>
      <c r="F341" s="78">
        <f t="shared" si="9"/>
        <v>12100</v>
      </c>
    </row>
    <row r="342" spans="1:6" s="15" customFormat="1" ht="12.75" customHeight="1">
      <c r="A342" s="23" t="s">
        <v>187</v>
      </c>
      <c r="B342" s="60" t="s">
        <v>203</v>
      </c>
      <c r="C342" s="24" t="s">
        <v>631</v>
      </c>
      <c r="D342" s="78">
        <f>SUM(D343:D344)</f>
        <v>77890</v>
      </c>
      <c r="E342" s="78">
        <f>SUM(E343:E344)</f>
        <v>24508.1</v>
      </c>
      <c r="F342" s="78">
        <f aca="true" t="shared" si="13" ref="F342:F424">D342-E342</f>
        <v>53381.9</v>
      </c>
    </row>
    <row r="343" spans="1:6" s="15" customFormat="1" ht="14.25" customHeight="1">
      <c r="A343" s="21" t="s">
        <v>188</v>
      </c>
      <c r="B343" s="61" t="s">
        <v>203</v>
      </c>
      <c r="C343" s="22" t="s">
        <v>632</v>
      </c>
      <c r="D343" s="219">
        <f>100000-98630</f>
        <v>1370</v>
      </c>
      <c r="E343" s="74"/>
      <c r="F343" s="78">
        <f t="shared" si="13"/>
        <v>1370</v>
      </c>
    </row>
    <row r="344" spans="1:6" ht="17.25" customHeight="1" thickBot="1">
      <c r="A344" s="92" t="s">
        <v>189</v>
      </c>
      <c r="B344" s="93" t="s">
        <v>203</v>
      </c>
      <c r="C344" s="68" t="s">
        <v>633</v>
      </c>
      <c r="D344" s="220">
        <v>76520</v>
      </c>
      <c r="E344" s="83">
        <v>24508.1</v>
      </c>
      <c r="F344" s="84">
        <f t="shared" si="13"/>
        <v>52011.9</v>
      </c>
    </row>
    <row r="345" spans="1:8" ht="25.5" customHeight="1" thickTop="1">
      <c r="A345" s="94" t="s">
        <v>38</v>
      </c>
      <c r="B345" s="95" t="s">
        <v>203</v>
      </c>
      <c r="C345" s="65" t="s">
        <v>37</v>
      </c>
      <c r="D345" s="85">
        <f>D346+D352</f>
        <v>466800</v>
      </c>
      <c r="E345" s="85">
        <f>E346+E352</f>
        <v>331584.5</v>
      </c>
      <c r="F345" s="86">
        <f t="shared" si="13"/>
        <v>135215.5</v>
      </c>
      <c r="H345" s="88"/>
    </row>
    <row r="346" spans="1:6" ht="14.25" customHeight="1">
      <c r="A346" s="23" t="s">
        <v>176</v>
      </c>
      <c r="B346" s="60" t="s">
        <v>203</v>
      </c>
      <c r="C346" s="24" t="s">
        <v>345</v>
      </c>
      <c r="D346" s="78">
        <f>D347+D350</f>
        <v>386800</v>
      </c>
      <c r="E346" s="78">
        <f>E347+E350</f>
        <v>251584.5</v>
      </c>
      <c r="F346" s="78">
        <f t="shared" si="13"/>
        <v>135215.5</v>
      </c>
    </row>
    <row r="347" spans="1:6" ht="21.75" customHeight="1">
      <c r="A347" s="23" t="s">
        <v>177</v>
      </c>
      <c r="B347" s="60" t="s">
        <v>203</v>
      </c>
      <c r="C347" s="24" t="s">
        <v>346</v>
      </c>
      <c r="D347" s="78">
        <f>D348+D349</f>
        <v>321800</v>
      </c>
      <c r="E347" s="78">
        <f>E348+E349</f>
        <v>202112.5</v>
      </c>
      <c r="F347" s="78">
        <f t="shared" si="13"/>
        <v>119687.5</v>
      </c>
    </row>
    <row r="348" spans="1:6" ht="12.75" customHeight="1">
      <c r="A348" s="23" t="s">
        <v>80</v>
      </c>
      <c r="B348" s="60" t="s">
        <v>203</v>
      </c>
      <c r="C348" s="24" t="s">
        <v>347</v>
      </c>
      <c r="D348" s="78">
        <f>D359</f>
        <v>247200</v>
      </c>
      <c r="E348" s="78">
        <f>E359</f>
        <v>155232.32</v>
      </c>
      <c r="F348" s="78">
        <f t="shared" si="13"/>
        <v>91967.68</v>
      </c>
    </row>
    <row r="349" spans="1:6" ht="12.75" customHeight="1">
      <c r="A349" s="23" t="s">
        <v>172</v>
      </c>
      <c r="B349" s="60" t="s">
        <v>203</v>
      </c>
      <c r="C349" s="24" t="s">
        <v>348</v>
      </c>
      <c r="D349" s="78">
        <f>D361</f>
        <v>74600</v>
      </c>
      <c r="E349" s="78">
        <f>E361</f>
        <v>46880.18</v>
      </c>
      <c r="F349" s="78">
        <f t="shared" si="13"/>
        <v>27719.82</v>
      </c>
    </row>
    <row r="350" spans="1:6" ht="12.75" customHeight="1">
      <c r="A350" s="23" t="s">
        <v>179</v>
      </c>
      <c r="B350" s="60" t="s">
        <v>203</v>
      </c>
      <c r="C350" s="24" t="s">
        <v>349</v>
      </c>
      <c r="D350" s="78">
        <f>D351</f>
        <v>65000</v>
      </c>
      <c r="E350" s="78">
        <f>E351</f>
        <v>49472</v>
      </c>
      <c r="F350" s="78">
        <f t="shared" si="13"/>
        <v>15528</v>
      </c>
    </row>
    <row r="351" spans="1:6" ht="12" customHeight="1">
      <c r="A351" s="23" t="s">
        <v>184</v>
      </c>
      <c r="B351" s="60" t="s">
        <v>203</v>
      </c>
      <c r="C351" s="24" t="s">
        <v>350</v>
      </c>
      <c r="D351" s="78">
        <f>D365</f>
        <v>65000</v>
      </c>
      <c r="E351" s="78">
        <f>E374</f>
        <v>49472</v>
      </c>
      <c r="F351" s="78">
        <f t="shared" si="13"/>
        <v>15528</v>
      </c>
    </row>
    <row r="352" spans="1:6" ht="23.25" customHeight="1">
      <c r="A352" s="23" t="s">
        <v>635</v>
      </c>
      <c r="B352" s="60" t="s">
        <v>203</v>
      </c>
      <c r="C352" s="24" t="s">
        <v>636</v>
      </c>
      <c r="D352" s="78">
        <f>D366</f>
        <v>80000</v>
      </c>
      <c r="E352" s="78">
        <f>E366</f>
        <v>80000</v>
      </c>
      <c r="F352" s="78"/>
    </row>
    <row r="353" spans="1:6" ht="17.25" customHeight="1" hidden="1">
      <c r="A353" s="23" t="s">
        <v>187</v>
      </c>
      <c r="B353" s="60" t="s">
        <v>203</v>
      </c>
      <c r="C353" s="24" t="s">
        <v>351</v>
      </c>
      <c r="D353" s="78">
        <f>D354+D355</f>
        <v>30000</v>
      </c>
      <c r="E353" s="78">
        <f>E354+E355</f>
        <v>0</v>
      </c>
      <c r="F353" s="78">
        <f t="shared" si="13"/>
        <v>30000</v>
      </c>
    </row>
    <row r="354" spans="1:6" ht="25.5" customHeight="1" hidden="1">
      <c r="A354" s="23" t="s">
        <v>188</v>
      </c>
      <c r="B354" s="60" t="s">
        <v>203</v>
      </c>
      <c r="C354" s="24" t="s">
        <v>352</v>
      </c>
      <c r="D354" s="78">
        <f>D368</f>
        <v>15000</v>
      </c>
      <c r="E354" s="78">
        <f>E368</f>
        <v>0</v>
      </c>
      <c r="F354" s="78">
        <f t="shared" si="13"/>
        <v>15000</v>
      </c>
    </row>
    <row r="355" spans="1:6" ht="25.5" customHeight="1" hidden="1">
      <c r="A355" s="23" t="s">
        <v>189</v>
      </c>
      <c r="B355" s="60" t="s">
        <v>203</v>
      </c>
      <c r="C355" s="24" t="s">
        <v>353</v>
      </c>
      <c r="D355" s="78">
        <f>D369+D376</f>
        <v>15000</v>
      </c>
      <c r="E355" s="78">
        <f>E369+E376</f>
        <v>0</v>
      </c>
      <c r="F355" s="78">
        <f t="shared" si="13"/>
        <v>15000</v>
      </c>
    </row>
    <row r="356" spans="1:6" ht="17.25" customHeight="1">
      <c r="A356" s="28" t="s">
        <v>342</v>
      </c>
      <c r="B356" s="62" t="s">
        <v>203</v>
      </c>
      <c r="C356" s="18" t="s">
        <v>637</v>
      </c>
      <c r="D356" s="82">
        <f>D357</f>
        <v>321800</v>
      </c>
      <c r="E356" s="82">
        <f>E357</f>
        <v>202112.5</v>
      </c>
      <c r="F356" s="78">
        <f t="shared" si="13"/>
        <v>119687.5</v>
      </c>
    </row>
    <row r="357" spans="1:6" ht="14.25" customHeight="1">
      <c r="A357" s="121" t="s">
        <v>176</v>
      </c>
      <c r="B357" s="132" t="s">
        <v>203</v>
      </c>
      <c r="C357" s="133" t="s">
        <v>638</v>
      </c>
      <c r="D357" s="78">
        <f>D358</f>
        <v>321800</v>
      </c>
      <c r="E357" s="78">
        <f>E358</f>
        <v>202112.5</v>
      </c>
      <c r="F357" s="78">
        <f aca="true" t="shared" si="14" ref="F357:F370">D357-E357</f>
        <v>119687.5</v>
      </c>
    </row>
    <row r="358" spans="1:6" ht="21" customHeight="1">
      <c r="A358" s="121" t="s">
        <v>177</v>
      </c>
      <c r="B358" s="132" t="s">
        <v>203</v>
      </c>
      <c r="C358" s="133" t="s">
        <v>639</v>
      </c>
      <c r="D358" s="78">
        <f>SUM(D359:D361)</f>
        <v>321800</v>
      </c>
      <c r="E358" s="78">
        <f>SUM(E359:E361)</f>
        <v>202112.5</v>
      </c>
      <c r="F358" s="78">
        <f t="shared" si="14"/>
        <v>119687.5</v>
      </c>
    </row>
    <row r="359" spans="1:6" ht="14.25" customHeight="1">
      <c r="A359" s="21" t="s">
        <v>80</v>
      </c>
      <c r="B359" s="61" t="s">
        <v>203</v>
      </c>
      <c r="C359" s="22" t="s">
        <v>640</v>
      </c>
      <c r="D359" s="74">
        <f>239000+8200</f>
        <v>247200</v>
      </c>
      <c r="E359" s="74">
        <v>155232.32</v>
      </c>
      <c r="F359" s="78">
        <f t="shared" si="14"/>
        <v>91967.68</v>
      </c>
    </row>
    <row r="360" spans="1:6" ht="0.75" customHeight="1" hidden="1">
      <c r="A360" s="21" t="s">
        <v>178</v>
      </c>
      <c r="B360" s="61" t="s">
        <v>203</v>
      </c>
      <c r="C360" s="22" t="s">
        <v>239</v>
      </c>
      <c r="D360" s="74">
        <v>0</v>
      </c>
      <c r="E360" s="74"/>
      <c r="F360" s="78">
        <f t="shared" si="14"/>
        <v>0</v>
      </c>
    </row>
    <row r="361" spans="1:6" ht="12.75" customHeight="1">
      <c r="A361" s="21" t="s">
        <v>172</v>
      </c>
      <c r="B361" s="61" t="s">
        <v>203</v>
      </c>
      <c r="C361" s="22" t="s">
        <v>641</v>
      </c>
      <c r="D361" s="74">
        <f>72200+2400</f>
        <v>74600</v>
      </c>
      <c r="E361" s="74">
        <v>46880.18</v>
      </c>
      <c r="F361" s="78">
        <f t="shared" si="14"/>
        <v>27719.82</v>
      </c>
    </row>
    <row r="362" spans="1:6" ht="13.5" customHeight="1">
      <c r="A362" s="121" t="s">
        <v>428</v>
      </c>
      <c r="B362" s="132" t="s">
        <v>203</v>
      </c>
      <c r="C362" s="133" t="s">
        <v>427</v>
      </c>
      <c r="D362" s="78">
        <f>D363+D366</f>
        <v>145000</v>
      </c>
      <c r="E362" s="78">
        <f>E363+E366</f>
        <v>80000</v>
      </c>
      <c r="F362" s="78">
        <f t="shared" si="14"/>
        <v>65000</v>
      </c>
    </row>
    <row r="363" spans="1:6" ht="12.75" customHeight="1">
      <c r="A363" s="21" t="s">
        <v>176</v>
      </c>
      <c r="B363" s="61" t="s">
        <v>203</v>
      </c>
      <c r="C363" s="22" t="s">
        <v>429</v>
      </c>
      <c r="D363" s="74">
        <f>D364+D365</f>
        <v>65000</v>
      </c>
      <c r="E363" s="74">
        <f>E364</f>
        <v>0</v>
      </c>
      <c r="F363" s="78">
        <f t="shared" si="14"/>
        <v>65000</v>
      </c>
    </row>
    <row r="364" spans="1:6" ht="14.25" customHeight="1">
      <c r="A364" s="21" t="s">
        <v>183</v>
      </c>
      <c r="B364" s="61" t="s">
        <v>203</v>
      </c>
      <c r="C364" s="22" t="s">
        <v>642</v>
      </c>
      <c r="D364" s="74">
        <v>0</v>
      </c>
      <c r="E364" s="74">
        <v>0</v>
      </c>
      <c r="F364" s="78">
        <f t="shared" si="14"/>
        <v>0</v>
      </c>
    </row>
    <row r="365" spans="1:6" ht="14.25" customHeight="1">
      <c r="A365" s="21" t="s">
        <v>184</v>
      </c>
      <c r="B365" s="61" t="s">
        <v>203</v>
      </c>
      <c r="C365" s="22" t="s">
        <v>430</v>
      </c>
      <c r="D365" s="74">
        <f>D369+D374</f>
        <v>65000</v>
      </c>
      <c r="E365" s="74">
        <v>0</v>
      </c>
      <c r="F365" s="78">
        <f t="shared" si="14"/>
        <v>65000</v>
      </c>
    </row>
    <row r="366" spans="1:6" ht="24" customHeight="1">
      <c r="A366" s="21" t="s">
        <v>635</v>
      </c>
      <c r="B366" s="61" t="s">
        <v>203</v>
      </c>
      <c r="C366" s="22" t="s">
        <v>643</v>
      </c>
      <c r="D366" s="74">
        <f>D370</f>
        <v>80000</v>
      </c>
      <c r="E366" s="74">
        <f>E370</f>
        <v>80000</v>
      </c>
      <c r="F366" s="78">
        <f t="shared" si="14"/>
        <v>0</v>
      </c>
    </row>
    <row r="367" spans="1:6" ht="25.5" customHeight="1">
      <c r="A367" s="23" t="s">
        <v>431</v>
      </c>
      <c r="B367" s="60" t="s">
        <v>203</v>
      </c>
      <c r="C367" s="24" t="s">
        <v>876</v>
      </c>
      <c r="D367" s="78">
        <f>D368+D370</f>
        <v>95000</v>
      </c>
      <c r="E367" s="78">
        <f>E368+E370</f>
        <v>80000</v>
      </c>
      <c r="F367" s="78">
        <f t="shared" si="14"/>
        <v>15000</v>
      </c>
    </row>
    <row r="368" spans="1:6" ht="12.75" customHeight="1">
      <c r="A368" s="21" t="s">
        <v>176</v>
      </c>
      <c r="B368" s="61" t="s">
        <v>203</v>
      </c>
      <c r="C368" s="22" t="s">
        <v>644</v>
      </c>
      <c r="D368" s="74">
        <f>D369</f>
        <v>15000</v>
      </c>
      <c r="E368" s="74">
        <f>E369</f>
        <v>0</v>
      </c>
      <c r="F368" s="78">
        <f t="shared" si="14"/>
        <v>15000</v>
      </c>
    </row>
    <row r="369" spans="1:6" s="15" customFormat="1" ht="14.25" customHeight="1">
      <c r="A369" s="21" t="s">
        <v>184</v>
      </c>
      <c r="B369" s="61" t="s">
        <v>203</v>
      </c>
      <c r="C369" s="22" t="s">
        <v>645</v>
      </c>
      <c r="D369" s="74">
        <v>15000</v>
      </c>
      <c r="E369" s="74"/>
      <c r="F369" s="78">
        <f t="shared" si="14"/>
        <v>15000</v>
      </c>
    </row>
    <row r="370" spans="1:6" s="15" customFormat="1" ht="24.75" customHeight="1">
      <c r="A370" s="21" t="s">
        <v>635</v>
      </c>
      <c r="B370" s="61" t="s">
        <v>203</v>
      </c>
      <c r="C370" s="22" t="s">
        <v>646</v>
      </c>
      <c r="D370" s="74">
        <v>80000</v>
      </c>
      <c r="E370" s="74">
        <v>80000</v>
      </c>
      <c r="F370" s="78">
        <f t="shared" si="14"/>
        <v>0</v>
      </c>
    </row>
    <row r="371" spans="1:6" s="15" customFormat="1" ht="38.25" customHeight="1">
      <c r="A371" s="23" t="s">
        <v>436</v>
      </c>
      <c r="B371" s="24" t="s">
        <v>203</v>
      </c>
      <c r="C371" s="99" t="s">
        <v>647</v>
      </c>
      <c r="D371" s="78">
        <f>D372+D375</f>
        <v>50000</v>
      </c>
      <c r="E371" s="78">
        <f>E372+E375</f>
        <v>49472</v>
      </c>
      <c r="F371" s="78">
        <f t="shared" si="13"/>
        <v>528</v>
      </c>
    </row>
    <row r="372" spans="1:6" s="15" customFormat="1" ht="15" customHeight="1">
      <c r="A372" s="21" t="s">
        <v>176</v>
      </c>
      <c r="B372" s="61" t="s">
        <v>203</v>
      </c>
      <c r="C372" s="22" t="s">
        <v>648</v>
      </c>
      <c r="D372" s="74">
        <f>D373</f>
        <v>50000</v>
      </c>
      <c r="E372" s="74">
        <f>E373</f>
        <v>49472</v>
      </c>
      <c r="F372" s="78">
        <f t="shared" si="13"/>
        <v>528</v>
      </c>
    </row>
    <row r="373" spans="1:6" s="15" customFormat="1" ht="15.75" customHeight="1">
      <c r="A373" s="21" t="s">
        <v>649</v>
      </c>
      <c r="B373" s="61" t="s">
        <v>203</v>
      </c>
      <c r="C373" s="22" t="s">
        <v>650</v>
      </c>
      <c r="D373" s="74">
        <f>D374</f>
        <v>50000</v>
      </c>
      <c r="E373" s="74">
        <f>E374</f>
        <v>49472</v>
      </c>
      <c r="F373" s="78">
        <f t="shared" si="13"/>
        <v>528</v>
      </c>
    </row>
    <row r="374" spans="1:6" s="15" customFormat="1" ht="14.25" customHeight="1">
      <c r="A374" s="21" t="s">
        <v>184</v>
      </c>
      <c r="B374" s="61" t="s">
        <v>203</v>
      </c>
      <c r="C374" s="22" t="s">
        <v>651</v>
      </c>
      <c r="D374" s="74">
        <v>50000</v>
      </c>
      <c r="E374" s="74">
        <v>49472</v>
      </c>
      <c r="F374" s="78">
        <f t="shared" si="13"/>
        <v>528</v>
      </c>
    </row>
    <row r="375" spans="1:6" s="15" customFormat="1" ht="14.25" customHeight="1" hidden="1">
      <c r="A375" s="23" t="s">
        <v>187</v>
      </c>
      <c r="B375" s="60" t="s">
        <v>203</v>
      </c>
      <c r="C375" s="24" t="s">
        <v>418</v>
      </c>
      <c r="D375" s="74">
        <f>D376</f>
        <v>0</v>
      </c>
      <c r="E375" s="74">
        <f>E376</f>
        <v>0</v>
      </c>
      <c r="F375" s="78">
        <f t="shared" si="13"/>
        <v>0</v>
      </c>
    </row>
    <row r="376" spans="1:6" s="15" customFormat="1" ht="16.5" customHeight="1" hidden="1">
      <c r="A376" s="98" t="s">
        <v>189</v>
      </c>
      <c r="B376" s="107" t="s">
        <v>203</v>
      </c>
      <c r="C376" s="22" t="s">
        <v>417</v>
      </c>
      <c r="D376" s="74"/>
      <c r="E376" s="74"/>
      <c r="F376" s="78">
        <f t="shared" si="13"/>
        <v>0</v>
      </c>
    </row>
    <row r="377" spans="1:6" s="15" customFormat="1" ht="12.75">
      <c r="A377" s="36" t="s">
        <v>41</v>
      </c>
      <c r="B377" s="33" t="s">
        <v>203</v>
      </c>
      <c r="C377" s="63" t="s">
        <v>43</v>
      </c>
      <c r="D377" s="80">
        <f>D378</f>
        <v>12418575</v>
      </c>
      <c r="E377" s="80">
        <f>E378</f>
        <v>5283006.86</v>
      </c>
      <c r="F377" s="78">
        <f t="shared" si="13"/>
        <v>7135568.14</v>
      </c>
    </row>
    <row r="378" spans="1:6" s="15" customFormat="1" ht="15.75" customHeight="1">
      <c r="A378" s="23" t="s">
        <v>176</v>
      </c>
      <c r="B378" s="60" t="s">
        <v>203</v>
      </c>
      <c r="C378" s="24" t="s">
        <v>42</v>
      </c>
      <c r="D378" s="78">
        <f>D379+D382+D385</f>
        <v>12418575</v>
      </c>
      <c r="E378" s="78">
        <f>E379+E382+E385</f>
        <v>5283006.86</v>
      </c>
      <c r="F378" s="78">
        <f t="shared" si="13"/>
        <v>7135568.14</v>
      </c>
    </row>
    <row r="379" spans="1:6" s="15" customFormat="1" ht="15.75" customHeight="1">
      <c r="A379" s="23" t="s">
        <v>179</v>
      </c>
      <c r="B379" s="60" t="s">
        <v>203</v>
      </c>
      <c r="C379" s="24" t="s">
        <v>44</v>
      </c>
      <c r="D379" s="78">
        <f>D380+D381</f>
        <v>12206575</v>
      </c>
      <c r="E379" s="78">
        <f>E380+E381</f>
        <v>5203722.86</v>
      </c>
      <c r="F379" s="78">
        <f t="shared" si="13"/>
        <v>7002852.14</v>
      </c>
    </row>
    <row r="380" spans="1:6" s="15" customFormat="1" ht="12.75" customHeight="1">
      <c r="A380" s="23" t="s">
        <v>183</v>
      </c>
      <c r="B380" s="60" t="s">
        <v>203</v>
      </c>
      <c r="C380" s="24" t="s">
        <v>45</v>
      </c>
      <c r="D380" s="78">
        <f>D406+D409+D412+D415</f>
        <v>11587175</v>
      </c>
      <c r="E380" s="78">
        <f>E406+E409+E412+E415</f>
        <v>5048322.86</v>
      </c>
      <c r="F380" s="78">
        <f t="shared" si="13"/>
        <v>6538852.14</v>
      </c>
    </row>
    <row r="381" spans="1:6" s="15" customFormat="1" ht="12.75">
      <c r="A381" s="23" t="s">
        <v>184</v>
      </c>
      <c r="B381" s="60" t="s">
        <v>203</v>
      </c>
      <c r="C381" s="24" t="s">
        <v>46</v>
      </c>
      <c r="D381" s="78">
        <f>D392+D419+D413</f>
        <v>619400</v>
      </c>
      <c r="E381" s="78">
        <f>E392+E419+E413</f>
        <v>155400</v>
      </c>
      <c r="F381" s="78">
        <f t="shared" si="13"/>
        <v>464000</v>
      </c>
    </row>
    <row r="382" spans="1:6" s="15" customFormat="1" ht="22.5">
      <c r="A382" s="23" t="s">
        <v>39</v>
      </c>
      <c r="B382" s="60" t="s">
        <v>203</v>
      </c>
      <c r="C382" s="24" t="s">
        <v>47</v>
      </c>
      <c r="D382" s="78">
        <f>D383+D384</f>
        <v>202000</v>
      </c>
      <c r="E382" s="78">
        <f>E383</f>
        <v>75000</v>
      </c>
      <c r="F382" s="78">
        <f t="shared" si="13"/>
        <v>127000</v>
      </c>
    </row>
    <row r="383" spans="1:6" s="15" customFormat="1" ht="21.75" customHeight="1">
      <c r="A383" s="23" t="s">
        <v>40</v>
      </c>
      <c r="B383" s="60" t="s">
        <v>203</v>
      </c>
      <c r="C383" s="24" t="s">
        <v>48</v>
      </c>
      <c r="D383" s="78">
        <f>D401</f>
        <v>150000</v>
      </c>
      <c r="E383" s="78">
        <f>E401</f>
        <v>75000</v>
      </c>
      <c r="F383" s="78">
        <f t="shared" si="13"/>
        <v>75000</v>
      </c>
    </row>
    <row r="384" spans="1:6" s="15" customFormat="1" ht="21.75" customHeight="1">
      <c r="A384" s="23" t="s">
        <v>652</v>
      </c>
      <c r="B384" s="60" t="s">
        <v>203</v>
      </c>
      <c r="C384" s="24" t="s">
        <v>653</v>
      </c>
      <c r="D384" s="78">
        <f>D394+D435</f>
        <v>52000</v>
      </c>
      <c r="E384" s="78"/>
      <c r="F384" s="78"/>
    </row>
    <row r="385" spans="1:6" s="15" customFormat="1" ht="14.25" customHeight="1">
      <c r="A385" s="23" t="s">
        <v>171</v>
      </c>
      <c r="B385" s="60" t="s">
        <v>203</v>
      </c>
      <c r="C385" s="24" t="s">
        <v>55</v>
      </c>
      <c r="D385" s="78">
        <f>D393+D420</f>
        <v>10000</v>
      </c>
      <c r="E385" s="78">
        <f>E420</f>
        <v>4284</v>
      </c>
      <c r="F385" s="78">
        <f t="shared" si="13"/>
        <v>5716</v>
      </c>
    </row>
    <row r="386" spans="1:6" s="15" customFormat="1" ht="25.5">
      <c r="A386" s="134" t="s">
        <v>654</v>
      </c>
      <c r="B386" s="62" t="s">
        <v>203</v>
      </c>
      <c r="C386" s="66" t="s">
        <v>655</v>
      </c>
      <c r="D386" s="82">
        <f>D387</f>
        <v>55000</v>
      </c>
      <c r="E386" s="82">
        <f>E387</f>
        <v>0</v>
      </c>
      <c r="F386" s="78">
        <f aca="true" t="shared" si="15" ref="F386:F394">D386-E386</f>
        <v>55000</v>
      </c>
    </row>
    <row r="387" spans="1:6" s="15" customFormat="1" ht="15.75" customHeight="1">
      <c r="A387" s="23" t="s">
        <v>176</v>
      </c>
      <c r="B387" s="60" t="s">
        <v>203</v>
      </c>
      <c r="C387" s="24" t="s">
        <v>656</v>
      </c>
      <c r="D387" s="78">
        <f>D391+D394</f>
        <v>55000</v>
      </c>
      <c r="E387" s="78">
        <f>E391+E394</f>
        <v>0</v>
      </c>
      <c r="F387" s="78">
        <f t="shared" si="15"/>
        <v>55000</v>
      </c>
    </row>
    <row r="388" spans="1:6" s="15" customFormat="1" ht="15" customHeight="1" hidden="1">
      <c r="A388" s="23" t="s">
        <v>179</v>
      </c>
      <c r="B388" s="60" t="s">
        <v>203</v>
      </c>
      <c r="C388" s="24" t="s">
        <v>52</v>
      </c>
      <c r="D388" s="78">
        <f>SUM(D389:D390)</f>
        <v>0</v>
      </c>
      <c r="E388" s="78">
        <f>SUM(E389:E390)</f>
        <v>0</v>
      </c>
      <c r="F388" s="78">
        <f t="shared" si="15"/>
        <v>0</v>
      </c>
    </row>
    <row r="389" spans="1:6" s="15" customFormat="1" ht="15" customHeight="1" hidden="1">
      <c r="A389" s="23" t="s">
        <v>183</v>
      </c>
      <c r="B389" s="60" t="s">
        <v>203</v>
      </c>
      <c r="C389" s="24" t="s">
        <v>50</v>
      </c>
      <c r="D389" s="74"/>
      <c r="E389" s="74"/>
      <c r="F389" s="78">
        <f t="shared" si="15"/>
        <v>0</v>
      </c>
    </row>
    <row r="390" spans="1:6" ht="17.25" customHeight="1" hidden="1">
      <c r="A390" s="23" t="s">
        <v>184</v>
      </c>
      <c r="B390" s="60" t="s">
        <v>203</v>
      </c>
      <c r="C390" s="24" t="s">
        <v>51</v>
      </c>
      <c r="D390" s="74"/>
      <c r="E390" s="74"/>
      <c r="F390" s="78">
        <f t="shared" si="15"/>
        <v>0</v>
      </c>
    </row>
    <row r="391" spans="1:6" ht="13.5" customHeight="1">
      <c r="A391" s="23" t="s">
        <v>657</v>
      </c>
      <c r="B391" s="60" t="s">
        <v>203</v>
      </c>
      <c r="C391" s="24" t="s">
        <v>658</v>
      </c>
      <c r="D391" s="78">
        <f>SUM(D392:D393)</f>
        <v>8000</v>
      </c>
      <c r="E391" s="78">
        <f>SUM(E392:E393)</f>
        <v>0</v>
      </c>
      <c r="F391" s="78">
        <f t="shared" si="15"/>
        <v>8000</v>
      </c>
    </row>
    <row r="392" spans="1:6" ht="15" customHeight="1">
      <c r="A392" s="21" t="s">
        <v>184</v>
      </c>
      <c r="B392" s="61" t="s">
        <v>203</v>
      </c>
      <c r="C392" s="22" t="s">
        <v>659</v>
      </c>
      <c r="D392" s="74">
        <v>3000</v>
      </c>
      <c r="E392" s="74"/>
      <c r="F392" s="78">
        <f t="shared" si="15"/>
        <v>3000</v>
      </c>
    </row>
    <row r="393" spans="1:6" ht="15" customHeight="1">
      <c r="A393" s="21" t="s">
        <v>575</v>
      </c>
      <c r="B393" s="61" t="s">
        <v>203</v>
      </c>
      <c r="C393" s="22" t="s">
        <v>661</v>
      </c>
      <c r="D393" s="74">
        <v>5000</v>
      </c>
      <c r="E393" s="74"/>
      <c r="F393" s="78">
        <f t="shared" si="15"/>
        <v>5000</v>
      </c>
    </row>
    <row r="394" spans="1:6" ht="22.5" customHeight="1">
      <c r="A394" s="21" t="s">
        <v>652</v>
      </c>
      <c r="B394" s="61" t="s">
        <v>203</v>
      </c>
      <c r="C394" s="22" t="s">
        <v>660</v>
      </c>
      <c r="D394" s="74">
        <v>47000</v>
      </c>
      <c r="E394" s="74"/>
      <c r="F394" s="78">
        <f t="shared" si="15"/>
        <v>47000</v>
      </c>
    </row>
    <row r="395" spans="1:6" s="15" customFormat="1" ht="12.75">
      <c r="A395" s="134" t="s">
        <v>204</v>
      </c>
      <c r="B395" s="62" t="s">
        <v>203</v>
      </c>
      <c r="C395" s="66" t="s">
        <v>662</v>
      </c>
      <c r="D395" s="82">
        <f>D396</f>
        <v>150000</v>
      </c>
      <c r="E395" s="82">
        <f>E396</f>
        <v>75000</v>
      </c>
      <c r="F395" s="78">
        <f t="shared" si="13"/>
        <v>75000</v>
      </c>
    </row>
    <row r="396" spans="1:6" s="15" customFormat="1" ht="15.75" customHeight="1">
      <c r="A396" s="23" t="s">
        <v>176</v>
      </c>
      <c r="B396" s="60" t="s">
        <v>203</v>
      </c>
      <c r="C396" s="24" t="s">
        <v>663</v>
      </c>
      <c r="D396" s="78">
        <f>D397+D400</f>
        <v>150000</v>
      </c>
      <c r="E396" s="78">
        <f>E397+E400</f>
        <v>75000</v>
      </c>
      <c r="F396" s="78">
        <f t="shared" si="13"/>
        <v>75000</v>
      </c>
    </row>
    <row r="397" spans="1:6" s="15" customFormat="1" ht="15" customHeight="1" hidden="1">
      <c r="A397" s="23" t="s">
        <v>179</v>
      </c>
      <c r="B397" s="60" t="s">
        <v>203</v>
      </c>
      <c r="C397" s="24" t="s">
        <v>52</v>
      </c>
      <c r="D397" s="78">
        <f>SUM(D398:D399)</f>
        <v>0</v>
      </c>
      <c r="E397" s="78">
        <f>SUM(E398:E399)</f>
        <v>0</v>
      </c>
      <c r="F397" s="78">
        <f t="shared" si="13"/>
        <v>0</v>
      </c>
    </row>
    <row r="398" spans="1:6" s="15" customFormat="1" ht="15" customHeight="1" hidden="1">
      <c r="A398" s="23" t="s">
        <v>183</v>
      </c>
      <c r="B398" s="60" t="s">
        <v>203</v>
      </c>
      <c r="C398" s="24" t="s">
        <v>50</v>
      </c>
      <c r="D398" s="74"/>
      <c r="E398" s="74"/>
      <c r="F398" s="78">
        <f t="shared" si="13"/>
        <v>0</v>
      </c>
    </row>
    <row r="399" spans="1:6" ht="17.25" customHeight="1" hidden="1">
      <c r="A399" s="23" t="s">
        <v>184</v>
      </c>
      <c r="B399" s="60" t="s">
        <v>203</v>
      </c>
      <c r="C399" s="24" t="s">
        <v>51</v>
      </c>
      <c r="D399" s="74"/>
      <c r="E399" s="74"/>
      <c r="F399" s="78">
        <f t="shared" si="13"/>
        <v>0</v>
      </c>
    </row>
    <row r="400" spans="1:6" ht="20.25" customHeight="1">
      <c r="A400" s="23" t="s">
        <v>39</v>
      </c>
      <c r="B400" s="60" t="s">
        <v>203</v>
      </c>
      <c r="C400" s="24" t="s">
        <v>664</v>
      </c>
      <c r="D400" s="78">
        <f>SUM(D401:D401)</f>
        <v>150000</v>
      </c>
      <c r="E400" s="78">
        <f>SUM(E401:E401)</f>
        <v>75000</v>
      </c>
      <c r="F400" s="78">
        <f t="shared" si="13"/>
        <v>75000</v>
      </c>
    </row>
    <row r="401" spans="1:6" ht="24.75" customHeight="1">
      <c r="A401" s="21" t="s">
        <v>40</v>
      </c>
      <c r="B401" s="61" t="s">
        <v>203</v>
      </c>
      <c r="C401" s="22" t="s">
        <v>665</v>
      </c>
      <c r="D401" s="74">
        <v>150000</v>
      </c>
      <c r="E401" s="74">
        <v>75000</v>
      </c>
      <c r="F401" s="78">
        <f t="shared" si="13"/>
        <v>75000</v>
      </c>
    </row>
    <row r="402" spans="1:6" s="15" customFormat="1" ht="12" customHeight="1">
      <c r="A402" s="134" t="s">
        <v>343</v>
      </c>
      <c r="B402" s="62" t="s">
        <v>203</v>
      </c>
      <c r="C402" s="66" t="s">
        <v>459</v>
      </c>
      <c r="D402" s="82">
        <f>D403</f>
        <v>11742575</v>
      </c>
      <c r="E402" s="82">
        <f>E403</f>
        <v>5203722.86</v>
      </c>
      <c r="F402" s="78">
        <f>D402-E402</f>
        <v>6538852.14</v>
      </c>
    </row>
    <row r="403" spans="1:6" s="15" customFormat="1" ht="37.5" customHeight="1">
      <c r="A403" s="23" t="s">
        <v>666</v>
      </c>
      <c r="B403" s="60" t="s">
        <v>203</v>
      </c>
      <c r="C403" s="24" t="s">
        <v>849</v>
      </c>
      <c r="D403" s="78">
        <f>D404+D407+D410+D414</f>
        <v>11742575</v>
      </c>
      <c r="E403" s="78">
        <f>E404+E407+E410+E414</f>
        <v>5203722.86</v>
      </c>
      <c r="F403" s="78">
        <f aca="true" t="shared" si="16" ref="F403:F409">D403-E403</f>
        <v>6538852.14</v>
      </c>
    </row>
    <row r="404" spans="1:6" s="15" customFormat="1" ht="44.25" customHeight="1">
      <c r="A404" s="23" t="s">
        <v>667</v>
      </c>
      <c r="B404" s="60" t="s">
        <v>203</v>
      </c>
      <c r="C404" s="24" t="s">
        <v>668</v>
      </c>
      <c r="D404" s="78">
        <f>D405</f>
        <v>3032183</v>
      </c>
      <c r="E404" s="78">
        <f>E405</f>
        <v>1812707.82</v>
      </c>
      <c r="F404" s="78">
        <f t="shared" si="16"/>
        <v>1219475.18</v>
      </c>
    </row>
    <row r="405" spans="1:6" s="15" customFormat="1" ht="15" customHeight="1">
      <c r="A405" s="21" t="s">
        <v>179</v>
      </c>
      <c r="B405" s="61" t="s">
        <v>203</v>
      </c>
      <c r="C405" s="22" t="s">
        <v>669</v>
      </c>
      <c r="D405" s="79">
        <f>D406</f>
        <v>3032183</v>
      </c>
      <c r="E405" s="79">
        <f>E406</f>
        <v>1812707.82</v>
      </c>
      <c r="F405" s="78"/>
    </row>
    <row r="406" spans="1:6" s="15" customFormat="1" ht="15" customHeight="1">
      <c r="A406" s="21" t="s">
        <v>183</v>
      </c>
      <c r="B406" s="61" t="s">
        <v>203</v>
      </c>
      <c r="C406" s="22" t="s">
        <v>670</v>
      </c>
      <c r="D406" s="74">
        <f>1818880+1213303</f>
        <v>3032183</v>
      </c>
      <c r="E406" s="74">
        <v>1812707.82</v>
      </c>
      <c r="F406" s="78">
        <f t="shared" si="16"/>
        <v>1219475.18</v>
      </c>
    </row>
    <row r="407" spans="1:6" ht="63.75">
      <c r="A407" s="190" t="s">
        <v>671</v>
      </c>
      <c r="B407" s="176" t="s">
        <v>203</v>
      </c>
      <c r="C407" s="177" t="s">
        <v>672</v>
      </c>
      <c r="D407" s="191">
        <f>D408</f>
        <v>2611367</v>
      </c>
      <c r="E407" s="191">
        <f>E408</f>
        <v>2544406.04</v>
      </c>
      <c r="F407" s="178">
        <f t="shared" si="16"/>
        <v>66960.96</v>
      </c>
    </row>
    <row r="408" spans="1:6" ht="12.75">
      <c r="A408" s="21" t="s">
        <v>179</v>
      </c>
      <c r="B408" s="170" t="s">
        <v>203</v>
      </c>
      <c r="C408" s="171" t="s">
        <v>673</v>
      </c>
      <c r="D408" s="172">
        <f>D409</f>
        <v>2611367</v>
      </c>
      <c r="E408" s="172">
        <f>E409</f>
        <v>2544406.04</v>
      </c>
      <c r="F408" s="178">
        <f t="shared" si="16"/>
        <v>66960.96</v>
      </c>
    </row>
    <row r="409" spans="1:6" ht="12.75">
      <c r="A409" s="21" t="s">
        <v>183</v>
      </c>
      <c r="B409" s="170" t="s">
        <v>203</v>
      </c>
      <c r="C409" s="171" t="s">
        <v>674</v>
      </c>
      <c r="D409" s="172">
        <f>1500000+1111367</f>
        <v>2611367</v>
      </c>
      <c r="E409" s="172">
        <v>2544406.04</v>
      </c>
      <c r="F409" s="178">
        <f t="shared" si="16"/>
        <v>66960.96</v>
      </c>
    </row>
    <row r="410" spans="1:6" ht="51" customHeight="1">
      <c r="A410" s="190" t="s">
        <v>675</v>
      </c>
      <c r="B410" s="176" t="s">
        <v>203</v>
      </c>
      <c r="C410" s="177" t="s">
        <v>677</v>
      </c>
      <c r="D410" s="178">
        <f>D411</f>
        <v>1775405</v>
      </c>
      <c r="E410" s="178">
        <f>E411</f>
        <v>846609</v>
      </c>
      <c r="F410" s="178">
        <f t="shared" si="13"/>
        <v>928796</v>
      </c>
    </row>
    <row r="411" spans="1:6" ht="12" customHeight="1">
      <c r="A411" s="21" t="s">
        <v>179</v>
      </c>
      <c r="B411" s="61" t="s">
        <v>203</v>
      </c>
      <c r="C411" s="22" t="s">
        <v>676</v>
      </c>
      <c r="D411" s="79">
        <f>D412+D413</f>
        <v>1775405</v>
      </c>
      <c r="E411" s="79">
        <f>E412+E413</f>
        <v>846609</v>
      </c>
      <c r="F411" s="79">
        <f>F412+F413</f>
        <v>928796</v>
      </c>
    </row>
    <row r="412" spans="1:6" ht="12" customHeight="1">
      <c r="A412" s="21" t="s">
        <v>183</v>
      </c>
      <c r="B412" s="61" t="s">
        <v>203</v>
      </c>
      <c r="C412" s="22" t="s">
        <v>678</v>
      </c>
      <c r="D412" s="79">
        <f>920000+855405-155400</f>
        <v>1620005</v>
      </c>
      <c r="E412" s="79">
        <v>691209</v>
      </c>
      <c r="F412" s="178">
        <f t="shared" si="13"/>
        <v>928796</v>
      </c>
    </row>
    <row r="413" spans="1:6" ht="12" customHeight="1">
      <c r="A413" s="98" t="s">
        <v>880</v>
      </c>
      <c r="B413" s="61" t="s">
        <v>203</v>
      </c>
      <c r="C413" s="22" t="s">
        <v>879</v>
      </c>
      <c r="D413" s="79">
        <v>155400</v>
      </c>
      <c r="E413" s="79">
        <v>155400</v>
      </c>
      <c r="F413" s="178">
        <f t="shared" si="13"/>
        <v>0</v>
      </c>
    </row>
    <row r="414" spans="1:6" ht="80.25" customHeight="1">
      <c r="A414" s="193" t="s">
        <v>846</v>
      </c>
      <c r="B414" s="176" t="s">
        <v>203</v>
      </c>
      <c r="C414" s="177" t="s">
        <v>848</v>
      </c>
      <c r="D414" s="178">
        <f>D415</f>
        <v>4323620</v>
      </c>
      <c r="E414" s="178">
        <f>E415</f>
        <v>0</v>
      </c>
      <c r="F414" s="178">
        <f aca="true" t="shared" si="17" ref="F414:F420">D414-E414</f>
        <v>4323620</v>
      </c>
    </row>
    <row r="415" spans="1:6" ht="15.75" customHeight="1">
      <c r="A415" s="98" t="s">
        <v>183</v>
      </c>
      <c r="B415" s="61" t="s">
        <v>203</v>
      </c>
      <c r="C415" s="22" t="s">
        <v>847</v>
      </c>
      <c r="D415" s="79">
        <v>4323620</v>
      </c>
      <c r="E415" s="79"/>
      <c r="F415" s="178">
        <f t="shared" si="17"/>
        <v>4323620</v>
      </c>
    </row>
    <row r="416" spans="1:6" s="15" customFormat="1" ht="23.25" customHeight="1">
      <c r="A416" s="27" t="s">
        <v>54</v>
      </c>
      <c r="B416" s="62" t="s">
        <v>203</v>
      </c>
      <c r="C416" s="66" t="s">
        <v>53</v>
      </c>
      <c r="D416" s="82">
        <f>D417</f>
        <v>466000</v>
      </c>
      <c r="E416" s="82">
        <f>E417</f>
        <v>4284</v>
      </c>
      <c r="F416" s="78">
        <f t="shared" si="17"/>
        <v>461716</v>
      </c>
    </row>
    <row r="417" spans="1:6" s="15" customFormat="1" ht="13.5" customHeight="1">
      <c r="A417" s="23" t="s">
        <v>176</v>
      </c>
      <c r="B417" s="60" t="s">
        <v>203</v>
      </c>
      <c r="C417" s="24" t="s">
        <v>56</v>
      </c>
      <c r="D417" s="78">
        <f>D418+D420</f>
        <v>466000</v>
      </c>
      <c r="E417" s="78">
        <f>E418+E420</f>
        <v>4284</v>
      </c>
      <c r="F417" s="78">
        <f t="shared" si="17"/>
        <v>461716</v>
      </c>
    </row>
    <row r="418" spans="1:6" s="15" customFormat="1" ht="13.5" customHeight="1">
      <c r="A418" s="23" t="s">
        <v>179</v>
      </c>
      <c r="B418" s="60" t="s">
        <v>203</v>
      </c>
      <c r="C418" s="24" t="s">
        <v>57</v>
      </c>
      <c r="D418" s="78">
        <f>SUM(D419:D419)</f>
        <v>461000</v>
      </c>
      <c r="E418" s="78">
        <f>SUM(E419:E419)</f>
        <v>0</v>
      </c>
      <c r="F418" s="78">
        <f t="shared" si="17"/>
        <v>461000</v>
      </c>
    </row>
    <row r="419" spans="1:6" s="15" customFormat="1" ht="12.75" customHeight="1">
      <c r="A419" s="23" t="s">
        <v>184</v>
      </c>
      <c r="B419" s="60" t="s">
        <v>203</v>
      </c>
      <c r="C419" s="24" t="s">
        <v>58</v>
      </c>
      <c r="D419" s="78">
        <f>D425+D434</f>
        <v>461000</v>
      </c>
      <c r="E419" s="78">
        <f>E425+E434</f>
        <v>0</v>
      </c>
      <c r="F419" s="78">
        <f t="shared" si="17"/>
        <v>461000</v>
      </c>
    </row>
    <row r="420" spans="1:6" s="15" customFormat="1" ht="11.25" customHeight="1">
      <c r="A420" s="23" t="s">
        <v>171</v>
      </c>
      <c r="B420" s="60" t="s">
        <v>203</v>
      </c>
      <c r="C420" s="24" t="s">
        <v>59</v>
      </c>
      <c r="D420" s="78">
        <f>D435</f>
        <v>5000</v>
      </c>
      <c r="E420" s="78">
        <f>E438</f>
        <v>4284</v>
      </c>
      <c r="F420" s="78">
        <f t="shared" si="17"/>
        <v>716</v>
      </c>
    </row>
    <row r="421" spans="1:6" s="15" customFormat="1" ht="37.5" customHeight="1">
      <c r="A421" s="29" t="s">
        <v>679</v>
      </c>
      <c r="B421" s="20" t="s">
        <v>203</v>
      </c>
      <c r="C421" s="20" t="s">
        <v>680</v>
      </c>
      <c r="D421" s="81">
        <f>D422</f>
        <v>456000</v>
      </c>
      <c r="E421" s="81">
        <f>E422</f>
        <v>0</v>
      </c>
      <c r="F421" s="78">
        <f t="shared" si="13"/>
        <v>456000</v>
      </c>
    </row>
    <row r="422" spans="1:6" s="15" customFormat="1" ht="12" customHeight="1">
      <c r="A422" s="21" t="s">
        <v>176</v>
      </c>
      <c r="B422" s="61" t="s">
        <v>203</v>
      </c>
      <c r="C422" s="22" t="s">
        <v>681</v>
      </c>
      <c r="D422" s="79">
        <f>D423+D426+D429</f>
        <v>456000</v>
      </c>
      <c r="E422" s="79">
        <f>E423+E426+E429</f>
        <v>0</v>
      </c>
      <c r="F422" s="178">
        <f t="shared" si="13"/>
        <v>456000</v>
      </c>
    </row>
    <row r="423" spans="1:6" s="15" customFormat="1" ht="12" customHeight="1">
      <c r="A423" s="21" t="s">
        <v>179</v>
      </c>
      <c r="B423" s="61" t="s">
        <v>203</v>
      </c>
      <c r="C423" s="22" t="s">
        <v>682</v>
      </c>
      <c r="D423" s="79">
        <f>SUM(D424:D425)</f>
        <v>456000</v>
      </c>
      <c r="E423" s="79">
        <f>SUM(E424:E425)</f>
        <v>0</v>
      </c>
      <c r="F423" s="178">
        <f t="shared" si="13"/>
        <v>456000</v>
      </c>
    </row>
    <row r="424" spans="1:6" s="15" customFormat="1" ht="15.75" customHeight="1" hidden="1">
      <c r="A424" s="21" t="s">
        <v>183</v>
      </c>
      <c r="B424" s="61" t="s">
        <v>203</v>
      </c>
      <c r="C424" s="22" t="s">
        <v>60</v>
      </c>
      <c r="D424" s="79"/>
      <c r="E424" s="79"/>
      <c r="F424" s="178">
        <f t="shared" si="13"/>
        <v>0</v>
      </c>
    </row>
    <row r="425" spans="1:6" s="15" customFormat="1" ht="12.75" customHeight="1">
      <c r="A425" s="21" t="s">
        <v>184</v>
      </c>
      <c r="B425" s="61" t="s">
        <v>203</v>
      </c>
      <c r="C425" s="22" t="s">
        <v>683</v>
      </c>
      <c r="D425" s="79">
        <v>456000</v>
      </c>
      <c r="E425" s="79"/>
      <c r="F425" s="178">
        <f aca="true" t="shared" si="18" ref="F425:F510">D425-E425</f>
        <v>456000</v>
      </c>
    </row>
    <row r="426" spans="1:6" s="15" customFormat="1" ht="18" customHeight="1" hidden="1">
      <c r="A426" s="23" t="s">
        <v>39</v>
      </c>
      <c r="B426" s="60" t="s">
        <v>203</v>
      </c>
      <c r="C426" s="24" t="s">
        <v>62</v>
      </c>
      <c r="D426" s="78">
        <f>SUM(D427:D428)</f>
        <v>0</v>
      </c>
      <c r="E426" s="78">
        <f>SUM(E427:E428)</f>
        <v>0</v>
      </c>
      <c r="F426" s="178">
        <f t="shared" si="18"/>
        <v>0</v>
      </c>
    </row>
    <row r="427" spans="1:6" s="15" customFormat="1" ht="15" customHeight="1" hidden="1">
      <c r="A427" s="23" t="s">
        <v>40</v>
      </c>
      <c r="B427" s="60" t="s">
        <v>203</v>
      </c>
      <c r="C427" s="24" t="s">
        <v>63</v>
      </c>
      <c r="D427" s="79"/>
      <c r="E427" s="79"/>
      <c r="F427" s="178">
        <f t="shared" si="18"/>
        <v>0</v>
      </c>
    </row>
    <row r="428" spans="1:6" s="15" customFormat="1" ht="17.25" customHeight="1" hidden="1">
      <c r="A428" s="23" t="s">
        <v>49</v>
      </c>
      <c r="B428" s="60" t="s">
        <v>203</v>
      </c>
      <c r="C428" s="24" t="s">
        <v>64</v>
      </c>
      <c r="D428" s="79"/>
      <c r="E428" s="79"/>
      <c r="F428" s="178">
        <f t="shared" si="18"/>
        <v>0</v>
      </c>
    </row>
    <row r="429" spans="1:6" s="15" customFormat="1" ht="2.25" customHeight="1" hidden="1">
      <c r="A429" s="23" t="s">
        <v>171</v>
      </c>
      <c r="B429" s="60" t="s">
        <v>203</v>
      </c>
      <c r="C429" s="24" t="s">
        <v>61</v>
      </c>
      <c r="D429" s="79">
        <f>150000-150000</f>
        <v>0</v>
      </c>
      <c r="E429" s="79"/>
      <c r="F429" s="178">
        <f t="shared" si="18"/>
        <v>0</v>
      </c>
    </row>
    <row r="430" spans="1:6" s="15" customFormat="1" ht="26.25" customHeight="1">
      <c r="A430" s="44" t="s">
        <v>684</v>
      </c>
      <c r="B430" s="20" t="s">
        <v>203</v>
      </c>
      <c r="C430" s="20" t="s">
        <v>685</v>
      </c>
      <c r="D430" s="81">
        <f>D431+D436</f>
        <v>15000</v>
      </c>
      <c r="E430" s="81">
        <f>E431+E436</f>
        <v>4284</v>
      </c>
      <c r="F430" s="178">
        <f t="shared" si="18"/>
        <v>10716</v>
      </c>
    </row>
    <row r="431" spans="1:6" s="15" customFormat="1" ht="15" customHeight="1">
      <c r="A431" s="21" t="s">
        <v>686</v>
      </c>
      <c r="B431" s="61" t="s">
        <v>203</v>
      </c>
      <c r="C431" s="22" t="s">
        <v>687</v>
      </c>
      <c r="D431" s="79">
        <f>D432+D435</f>
        <v>10000</v>
      </c>
      <c r="E431" s="79">
        <f>E432+E435</f>
        <v>0</v>
      </c>
      <c r="F431" s="178">
        <f t="shared" si="18"/>
        <v>10000</v>
      </c>
    </row>
    <row r="432" spans="1:6" s="15" customFormat="1" ht="13.5" customHeight="1">
      <c r="A432" s="21" t="s">
        <v>179</v>
      </c>
      <c r="B432" s="61" t="s">
        <v>203</v>
      </c>
      <c r="C432" s="22" t="s">
        <v>688</v>
      </c>
      <c r="D432" s="79">
        <f>SUM(D433:D434)</f>
        <v>5000</v>
      </c>
      <c r="E432" s="79">
        <f>SUM(E433:E434)</f>
        <v>0</v>
      </c>
      <c r="F432" s="178">
        <f t="shared" si="18"/>
        <v>5000</v>
      </c>
    </row>
    <row r="433" spans="1:6" s="15" customFormat="1" ht="2.25" customHeight="1" hidden="1">
      <c r="A433" s="21" t="s">
        <v>183</v>
      </c>
      <c r="B433" s="61" t="s">
        <v>203</v>
      </c>
      <c r="C433" s="22" t="s">
        <v>65</v>
      </c>
      <c r="D433" s="79"/>
      <c r="E433" s="79"/>
      <c r="F433" s="178">
        <f t="shared" si="18"/>
        <v>0</v>
      </c>
    </row>
    <row r="434" spans="1:6" s="15" customFormat="1" ht="13.5" customHeight="1">
      <c r="A434" s="21" t="s">
        <v>184</v>
      </c>
      <c r="B434" s="61" t="s">
        <v>203</v>
      </c>
      <c r="C434" s="22" t="s">
        <v>689</v>
      </c>
      <c r="D434" s="79">
        <v>5000</v>
      </c>
      <c r="E434" s="79"/>
      <c r="F434" s="178">
        <f t="shared" si="18"/>
        <v>5000</v>
      </c>
    </row>
    <row r="435" spans="1:6" s="15" customFormat="1" ht="30" customHeight="1">
      <c r="A435" s="21" t="s">
        <v>652</v>
      </c>
      <c r="B435" s="93" t="s">
        <v>203</v>
      </c>
      <c r="C435" s="145" t="s">
        <v>690</v>
      </c>
      <c r="D435" s="87">
        <v>5000</v>
      </c>
      <c r="E435" s="87"/>
      <c r="F435" s="192">
        <f t="shared" si="18"/>
        <v>5000</v>
      </c>
    </row>
    <row r="436" spans="1:6" s="15" customFormat="1" ht="42" customHeight="1">
      <c r="A436" s="100" t="s">
        <v>691</v>
      </c>
      <c r="B436" s="18" t="s">
        <v>203</v>
      </c>
      <c r="C436" s="18" t="s">
        <v>692</v>
      </c>
      <c r="D436" s="82">
        <f>D437</f>
        <v>5000</v>
      </c>
      <c r="E436" s="82">
        <f>E437</f>
        <v>4284</v>
      </c>
      <c r="F436" s="101">
        <f t="shared" si="18"/>
        <v>716</v>
      </c>
    </row>
    <row r="437" spans="1:6" s="15" customFormat="1" ht="12.75">
      <c r="A437" s="23" t="s">
        <v>176</v>
      </c>
      <c r="B437" s="24" t="s">
        <v>203</v>
      </c>
      <c r="C437" s="24" t="s">
        <v>693</v>
      </c>
      <c r="D437" s="78">
        <f>D438</f>
        <v>5000</v>
      </c>
      <c r="E437" s="78">
        <f>E438</f>
        <v>4284</v>
      </c>
      <c r="F437" s="89">
        <f t="shared" si="18"/>
        <v>716</v>
      </c>
    </row>
    <row r="438" spans="1:6" s="15" customFormat="1" ht="12.75">
      <c r="A438" s="21" t="s">
        <v>171</v>
      </c>
      <c r="B438" s="22" t="s">
        <v>203</v>
      </c>
      <c r="C438" s="22" t="s">
        <v>694</v>
      </c>
      <c r="D438" s="79">
        <v>5000</v>
      </c>
      <c r="E438" s="79">
        <v>4284</v>
      </c>
      <c r="F438" s="78">
        <f t="shared" si="18"/>
        <v>716</v>
      </c>
    </row>
    <row r="439" spans="1:6" s="15" customFormat="1" ht="12.75">
      <c r="A439" s="36" t="s">
        <v>66</v>
      </c>
      <c r="B439" s="102" t="s">
        <v>203</v>
      </c>
      <c r="C439" s="65" t="s">
        <v>67</v>
      </c>
      <c r="D439" s="85">
        <f>D440+D447</f>
        <v>9103000</v>
      </c>
      <c r="E439" s="85">
        <f>E440+E447</f>
        <v>3403004.66</v>
      </c>
      <c r="F439" s="86">
        <f t="shared" si="18"/>
        <v>5699995.34</v>
      </c>
    </row>
    <row r="440" spans="1:6" s="15" customFormat="1" ht="13.5" customHeight="1">
      <c r="A440" s="23" t="s">
        <v>176</v>
      </c>
      <c r="B440" s="60" t="s">
        <v>203</v>
      </c>
      <c r="C440" s="24" t="s">
        <v>68</v>
      </c>
      <c r="D440" s="78">
        <f>D441+D445</f>
        <v>7206100</v>
      </c>
      <c r="E440" s="78">
        <f>E441+E445</f>
        <v>3306104.66</v>
      </c>
      <c r="F440" s="78">
        <f t="shared" si="18"/>
        <v>3899995.34</v>
      </c>
    </row>
    <row r="441" spans="1:6" s="15" customFormat="1" ht="13.5" customHeight="1">
      <c r="A441" s="23" t="s">
        <v>179</v>
      </c>
      <c r="B441" s="60" t="s">
        <v>203</v>
      </c>
      <c r="C441" s="24" t="s">
        <v>69</v>
      </c>
      <c r="D441" s="78">
        <f>D442+D443+D444</f>
        <v>7206100</v>
      </c>
      <c r="E441" s="78">
        <f>E442+E443+E444</f>
        <v>3306104.66</v>
      </c>
      <c r="F441" s="78">
        <f t="shared" si="18"/>
        <v>3899995.34</v>
      </c>
    </row>
    <row r="442" spans="1:6" s="15" customFormat="1" ht="12.75" customHeight="1">
      <c r="A442" s="23" t="s">
        <v>181</v>
      </c>
      <c r="B442" s="60" t="s">
        <v>203</v>
      </c>
      <c r="C442" s="24" t="s">
        <v>191</v>
      </c>
      <c r="D442" s="78">
        <f>D499</f>
        <v>816000</v>
      </c>
      <c r="E442" s="78">
        <f>E499</f>
        <v>507497.12</v>
      </c>
      <c r="F442" s="78">
        <f t="shared" si="18"/>
        <v>308502.88</v>
      </c>
    </row>
    <row r="443" spans="1:6" s="15" customFormat="1" ht="14.25" customHeight="1">
      <c r="A443" s="23" t="s">
        <v>183</v>
      </c>
      <c r="B443" s="60" t="s">
        <v>203</v>
      </c>
      <c r="C443" s="24" t="s">
        <v>70</v>
      </c>
      <c r="D443" s="78">
        <f>D453+D500+D476</f>
        <v>2979250</v>
      </c>
      <c r="E443" s="78">
        <f>E453+E500+E476</f>
        <v>920974.58</v>
      </c>
      <c r="F443" s="78">
        <f t="shared" si="18"/>
        <v>2058275.42</v>
      </c>
    </row>
    <row r="444" spans="1:6" s="15" customFormat="1" ht="12" customHeight="1">
      <c r="A444" s="23" t="s">
        <v>184</v>
      </c>
      <c r="B444" s="60" t="s">
        <v>203</v>
      </c>
      <c r="C444" s="24" t="s">
        <v>190</v>
      </c>
      <c r="D444" s="78">
        <f>D454+D501+D477</f>
        <v>3410850</v>
      </c>
      <c r="E444" s="78">
        <f>E454+E501+E477</f>
        <v>1877632.96</v>
      </c>
      <c r="F444" s="78">
        <f t="shared" si="18"/>
        <v>1533217.04</v>
      </c>
    </row>
    <row r="445" spans="1:6" s="15" customFormat="1" ht="15.75" customHeight="1">
      <c r="A445" s="23" t="s">
        <v>39</v>
      </c>
      <c r="B445" s="60" t="s">
        <v>203</v>
      </c>
      <c r="C445" s="24" t="s">
        <v>315</v>
      </c>
      <c r="D445" s="78">
        <f>D446</f>
        <v>0</v>
      </c>
      <c r="E445" s="78">
        <f>E446</f>
        <v>0</v>
      </c>
      <c r="F445" s="78">
        <f t="shared" si="18"/>
        <v>0</v>
      </c>
    </row>
    <row r="446" spans="1:6" s="15" customFormat="1" ht="15" customHeight="1">
      <c r="A446" s="23" t="s">
        <v>323</v>
      </c>
      <c r="B446" s="60" t="s">
        <v>203</v>
      </c>
      <c r="C446" s="24" t="s">
        <v>322</v>
      </c>
      <c r="D446" s="78">
        <f>D456</f>
        <v>0</v>
      </c>
      <c r="E446" s="78">
        <f>E456</f>
        <v>0</v>
      </c>
      <c r="F446" s="78">
        <f t="shared" si="18"/>
        <v>0</v>
      </c>
    </row>
    <row r="447" spans="1:6" s="15" customFormat="1" ht="17.25" customHeight="1">
      <c r="A447" s="23" t="s">
        <v>187</v>
      </c>
      <c r="B447" s="60" t="s">
        <v>203</v>
      </c>
      <c r="C447" s="24" t="s">
        <v>411</v>
      </c>
      <c r="D447" s="78">
        <f>D448+D449</f>
        <v>1896900</v>
      </c>
      <c r="E447" s="78">
        <f>E448+E449</f>
        <v>96900</v>
      </c>
      <c r="F447" s="78"/>
    </row>
    <row r="448" spans="1:6" s="15" customFormat="1" ht="15" customHeight="1">
      <c r="A448" s="175" t="s">
        <v>188</v>
      </c>
      <c r="B448" s="60" t="s">
        <v>203</v>
      </c>
      <c r="C448" s="24" t="s">
        <v>388</v>
      </c>
      <c r="D448" s="78">
        <f>D479+D503</f>
        <v>1896900</v>
      </c>
      <c r="E448" s="78">
        <f>E479+E503</f>
        <v>96900</v>
      </c>
      <c r="F448" s="78">
        <f t="shared" si="18"/>
        <v>1800000</v>
      </c>
    </row>
    <row r="449" spans="1:6" s="15" customFormat="1" ht="15" customHeight="1">
      <c r="A449" s="193" t="s">
        <v>189</v>
      </c>
      <c r="B449" s="60" t="s">
        <v>203</v>
      </c>
      <c r="C449" s="24" t="s">
        <v>412</v>
      </c>
      <c r="D449" s="78"/>
      <c r="E449" s="78"/>
      <c r="F449" s="78"/>
    </row>
    <row r="450" spans="1:6" s="15" customFormat="1" ht="38.25" customHeight="1">
      <c r="A450" s="41" t="s">
        <v>71</v>
      </c>
      <c r="B450" s="62" t="s">
        <v>203</v>
      </c>
      <c r="C450" s="66" t="s">
        <v>310</v>
      </c>
      <c r="D450" s="82">
        <f>D451</f>
        <v>1350000</v>
      </c>
      <c r="E450" s="82">
        <f>E451</f>
        <v>500734.15</v>
      </c>
      <c r="F450" s="78">
        <f aca="true" t="shared" si="19" ref="F450:F457">D450-E450</f>
        <v>849265.85</v>
      </c>
    </row>
    <row r="451" spans="1:6" s="15" customFormat="1" ht="16.5" customHeight="1">
      <c r="A451" s="23" t="s">
        <v>176</v>
      </c>
      <c r="B451" s="60" t="s">
        <v>203</v>
      </c>
      <c r="C451" s="24" t="s">
        <v>311</v>
      </c>
      <c r="D451" s="78">
        <f>D452+D455</f>
        <v>1350000</v>
      </c>
      <c r="E451" s="78">
        <f>E452+E455</f>
        <v>500734.15</v>
      </c>
      <c r="F451" s="78">
        <f t="shared" si="19"/>
        <v>849265.85</v>
      </c>
    </row>
    <row r="452" spans="1:6" s="15" customFormat="1" ht="14.25" customHeight="1">
      <c r="A452" s="23" t="s">
        <v>179</v>
      </c>
      <c r="B452" s="60" t="s">
        <v>203</v>
      </c>
      <c r="C452" s="24" t="s">
        <v>312</v>
      </c>
      <c r="D452" s="78">
        <f>D454+D453</f>
        <v>1350000</v>
      </c>
      <c r="E452" s="78">
        <f>E454+E453</f>
        <v>500734.15</v>
      </c>
      <c r="F452" s="78">
        <f t="shared" si="19"/>
        <v>849265.85</v>
      </c>
    </row>
    <row r="453" spans="1:6" s="15" customFormat="1" ht="15.75" customHeight="1">
      <c r="A453" s="23" t="s">
        <v>183</v>
      </c>
      <c r="B453" s="60" t="s">
        <v>203</v>
      </c>
      <c r="C453" s="24" t="s">
        <v>456</v>
      </c>
      <c r="D453" s="78">
        <f>D461</f>
        <v>1184000</v>
      </c>
      <c r="E453" s="78">
        <f>E461</f>
        <v>423391.27</v>
      </c>
      <c r="F453" s="78">
        <f t="shared" si="19"/>
        <v>760608.73</v>
      </c>
    </row>
    <row r="454" spans="1:6" s="15" customFormat="1" ht="12.75" customHeight="1">
      <c r="A454" s="23" t="s">
        <v>184</v>
      </c>
      <c r="B454" s="60" t="s">
        <v>203</v>
      </c>
      <c r="C454" s="24" t="s">
        <v>325</v>
      </c>
      <c r="D454" s="78">
        <f>D462</f>
        <v>166000</v>
      </c>
      <c r="E454" s="78">
        <f>E462</f>
        <v>77342.88</v>
      </c>
      <c r="F454" s="78">
        <f t="shared" si="19"/>
        <v>88657.12</v>
      </c>
    </row>
    <row r="455" spans="1:6" s="15" customFormat="1" ht="21" customHeight="1">
      <c r="A455" s="23" t="s">
        <v>39</v>
      </c>
      <c r="B455" s="60" t="s">
        <v>203</v>
      </c>
      <c r="C455" s="24" t="s">
        <v>344</v>
      </c>
      <c r="D455" s="78">
        <f>D456</f>
        <v>0</v>
      </c>
      <c r="E455" s="78">
        <f>E456</f>
        <v>0</v>
      </c>
      <c r="F455" s="78">
        <f t="shared" si="19"/>
        <v>0</v>
      </c>
    </row>
    <row r="456" spans="1:6" s="15" customFormat="1" ht="23.25" customHeight="1">
      <c r="A456" s="23" t="s">
        <v>321</v>
      </c>
      <c r="B456" s="60" t="s">
        <v>203</v>
      </c>
      <c r="C456" s="24" t="s">
        <v>320</v>
      </c>
      <c r="D456" s="78">
        <f>D468</f>
        <v>0</v>
      </c>
      <c r="E456" s="78">
        <f>E468</f>
        <v>0</v>
      </c>
      <c r="F456" s="78">
        <f t="shared" si="19"/>
        <v>0</v>
      </c>
    </row>
    <row r="457" spans="1:6" s="15" customFormat="1" ht="19.5" customHeight="1" hidden="1">
      <c r="A457" s="103"/>
      <c r="B457" s="60" t="s">
        <v>203</v>
      </c>
      <c r="C457" s="24"/>
      <c r="D457" s="78"/>
      <c r="E457" s="78"/>
      <c r="F457" s="78">
        <f t="shared" si="19"/>
        <v>0</v>
      </c>
    </row>
    <row r="458" spans="1:6" s="15" customFormat="1" ht="42" customHeight="1">
      <c r="A458" s="97" t="s">
        <v>437</v>
      </c>
      <c r="B458" s="59" t="s">
        <v>203</v>
      </c>
      <c r="C458" s="67" t="s">
        <v>695</v>
      </c>
      <c r="D458" s="81">
        <f>D459</f>
        <v>1350000</v>
      </c>
      <c r="E458" s="81">
        <f>E459</f>
        <v>500734.15</v>
      </c>
      <c r="F458" s="81">
        <f>D458-E458</f>
        <v>849265.85</v>
      </c>
    </row>
    <row r="459" spans="1:6" s="15" customFormat="1" ht="39.75" customHeight="1">
      <c r="A459" s="23" t="s">
        <v>696</v>
      </c>
      <c r="B459" s="60" t="s">
        <v>203</v>
      </c>
      <c r="C459" s="24" t="s">
        <v>697</v>
      </c>
      <c r="D459" s="78">
        <f>D460+D470</f>
        <v>1350000</v>
      </c>
      <c r="E459" s="78">
        <f>E460+E470</f>
        <v>500734.15</v>
      </c>
      <c r="F459" s="78">
        <f t="shared" si="18"/>
        <v>849265.85</v>
      </c>
    </row>
    <row r="460" spans="1:6" s="15" customFormat="1" ht="18" customHeight="1">
      <c r="A460" s="21" t="s">
        <v>179</v>
      </c>
      <c r="B460" s="61" t="s">
        <v>203</v>
      </c>
      <c r="C460" s="22" t="s">
        <v>698</v>
      </c>
      <c r="D460" s="79">
        <f>SUM(D461:D462)</f>
        <v>1350000</v>
      </c>
      <c r="E460" s="79">
        <f>SUM(E461:E462)</f>
        <v>500734.15</v>
      </c>
      <c r="F460" s="78">
        <f t="shared" si="18"/>
        <v>849265.85</v>
      </c>
    </row>
    <row r="461" spans="1:6" s="15" customFormat="1" ht="12.75" customHeight="1">
      <c r="A461" s="21" t="s">
        <v>183</v>
      </c>
      <c r="B461" s="61" t="s">
        <v>203</v>
      </c>
      <c r="C461" s="22" t="s">
        <v>850</v>
      </c>
      <c r="D461" s="79">
        <f>4000+1180000</f>
        <v>1184000</v>
      </c>
      <c r="E461" s="79">
        <v>423391.27</v>
      </c>
      <c r="F461" s="78">
        <f t="shared" si="18"/>
        <v>760608.73</v>
      </c>
    </row>
    <row r="462" spans="1:6" s="15" customFormat="1" ht="12.75" customHeight="1">
      <c r="A462" s="21" t="s">
        <v>184</v>
      </c>
      <c r="B462" s="61" t="s">
        <v>203</v>
      </c>
      <c r="C462" s="22" t="s">
        <v>699</v>
      </c>
      <c r="D462" s="79">
        <f>1346000-1180000</f>
        <v>166000</v>
      </c>
      <c r="E462" s="79">
        <v>77342.88</v>
      </c>
      <c r="F462" s="78">
        <f t="shared" si="18"/>
        <v>88657.12</v>
      </c>
    </row>
    <row r="463" spans="1:6" s="15" customFormat="1" ht="12" customHeight="1" hidden="1">
      <c r="A463" s="23" t="s">
        <v>176</v>
      </c>
      <c r="B463" s="60" t="s">
        <v>203</v>
      </c>
      <c r="C463" s="24" t="s">
        <v>438</v>
      </c>
      <c r="D463" s="78">
        <f>D464</f>
        <v>0</v>
      </c>
      <c r="E463" s="78">
        <f>E464</f>
        <v>0</v>
      </c>
      <c r="F463" s="78">
        <f t="shared" si="18"/>
        <v>0</v>
      </c>
    </row>
    <row r="464" spans="1:6" s="15" customFormat="1" ht="12.75" customHeight="1" hidden="1">
      <c r="A464" s="21" t="s">
        <v>179</v>
      </c>
      <c r="B464" s="61" t="s">
        <v>203</v>
      </c>
      <c r="C464" s="22" t="s">
        <v>442</v>
      </c>
      <c r="D464" s="79">
        <f>SUM(D465:D466)</f>
        <v>0</v>
      </c>
      <c r="E464" s="79">
        <f>SUM(E465:E466)</f>
        <v>0</v>
      </c>
      <c r="F464" s="79">
        <f>D464-E464</f>
        <v>0</v>
      </c>
    </row>
    <row r="465" spans="1:6" s="15" customFormat="1" ht="10.5" customHeight="1" hidden="1">
      <c r="A465" s="21" t="s">
        <v>184</v>
      </c>
      <c r="B465" s="61" t="s">
        <v>203</v>
      </c>
      <c r="C465" s="22" t="s">
        <v>439</v>
      </c>
      <c r="D465" s="79"/>
      <c r="E465" s="79"/>
      <c r="F465" s="79">
        <f>D465-E465</f>
        <v>0</v>
      </c>
    </row>
    <row r="466" spans="1:6" s="15" customFormat="1" ht="13.5" customHeight="1" hidden="1">
      <c r="A466" s="23" t="s">
        <v>441</v>
      </c>
      <c r="B466" s="110">
        <v>200</v>
      </c>
      <c r="C466" s="111" t="s">
        <v>440</v>
      </c>
      <c r="D466" s="112">
        <f>D467</f>
        <v>0</v>
      </c>
      <c r="E466" s="112">
        <f>E467</f>
        <v>0</v>
      </c>
      <c r="F466" s="78">
        <f t="shared" si="18"/>
        <v>0</v>
      </c>
    </row>
    <row r="467" spans="1:6" s="15" customFormat="1" ht="22.5" customHeight="1" hidden="1">
      <c r="A467" s="23" t="s">
        <v>39</v>
      </c>
      <c r="B467" s="110">
        <v>200</v>
      </c>
      <c r="C467" s="111" t="s">
        <v>443</v>
      </c>
      <c r="D467" s="112">
        <f>D468</f>
        <v>0</v>
      </c>
      <c r="E467" s="112">
        <f>E468</f>
        <v>0</v>
      </c>
      <c r="F467" s="78">
        <f t="shared" si="18"/>
        <v>0</v>
      </c>
    </row>
    <row r="468" spans="1:6" s="15" customFormat="1" ht="33" customHeight="1" hidden="1">
      <c r="A468" s="21" t="s">
        <v>323</v>
      </c>
      <c r="B468" s="61" t="s">
        <v>203</v>
      </c>
      <c r="C468" s="22" t="s">
        <v>444</v>
      </c>
      <c r="D468" s="79"/>
      <c r="E468" s="79"/>
      <c r="F468" s="78">
        <f t="shared" si="18"/>
        <v>0</v>
      </c>
    </row>
    <row r="469" spans="1:6" ht="26.25" customHeight="1" hidden="1">
      <c r="A469" s="23" t="s">
        <v>313</v>
      </c>
      <c r="B469" s="60" t="s">
        <v>203</v>
      </c>
      <c r="C469" s="24" t="s">
        <v>314</v>
      </c>
      <c r="D469" s="78">
        <f aca="true" t="shared" si="20" ref="D469:E471">D470</f>
        <v>0</v>
      </c>
      <c r="E469" s="78">
        <f t="shared" si="20"/>
        <v>0</v>
      </c>
      <c r="F469" s="78">
        <f>D469-E469</f>
        <v>0</v>
      </c>
    </row>
    <row r="470" spans="1:6" ht="16.5" customHeight="1" hidden="1">
      <c r="A470" s="23" t="s">
        <v>176</v>
      </c>
      <c r="B470" s="60" t="s">
        <v>203</v>
      </c>
      <c r="C470" s="24" t="s">
        <v>316</v>
      </c>
      <c r="D470" s="78">
        <f t="shared" si="20"/>
        <v>0</v>
      </c>
      <c r="E470" s="78">
        <f t="shared" si="20"/>
        <v>0</v>
      </c>
      <c r="F470" s="78">
        <f t="shared" si="18"/>
        <v>0</v>
      </c>
    </row>
    <row r="471" spans="1:6" ht="24.75" customHeight="1" hidden="1">
      <c r="A471" s="23" t="s">
        <v>39</v>
      </c>
      <c r="B471" s="60" t="s">
        <v>203</v>
      </c>
      <c r="C471" s="24" t="s">
        <v>317</v>
      </c>
      <c r="D471" s="78">
        <f t="shared" si="20"/>
        <v>0</v>
      </c>
      <c r="E471" s="78">
        <f t="shared" si="20"/>
        <v>0</v>
      </c>
      <c r="F471" s="78">
        <f>D471-E471</f>
        <v>0</v>
      </c>
    </row>
    <row r="472" spans="1:6" ht="24" customHeight="1" hidden="1">
      <c r="A472" s="23" t="s">
        <v>319</v>
      </c>
      <c r="B472" s="60" t="s">
        <v>203</v>
      </c>
      <c r="C472" s="24" t="s">
        <v>318</v>
      </c>
      <c r="D472" s="79"/>
      <c r="E472" s="79"/>
      <c r="F472" s="78">
        <f>D472-E472</f>
        <v>0</v>
      </c>
    </row>
    <row r="473" spans="1:6" ht="12" customHeight="1">
      <c r="A473" s="39" t="s">
        <v>290</v>
      </c>
      <c r="B473" s="62" t="s">
        <v>203</v>
      </c>
      <c r="C473" s="66" t="s">
        <v>289</v>
      </c>
      <c r="D473" s="82">
        <f>D474+D478</f>
        <v>4400000</v>
      </c>
      <c r="E473" s="82">
        <f>E474+E478</f>
        <v>876264.08</v>
      </c>
      <c r="F473" s="78">
        <f t="shared" si="18"/>
        <v>3523735.92</v>
      </c>
    </row>
    <row r="474" spans="1:6" ht="15.75" customHeight="1">
      <c r="A474" s="23" t="s">
        <v>176</v>
      </c>
      <c r="B474" s="60" t="s">
        <v>203</v>
      </c>
      <c r="C474" s="24" t="s">
        <v>291</v>
      </c>
      <c r="D474" s="78">
        <f>D475</f>
        <v>2600000</v>
      </c>
      <c r="E474" s="78">
        <f>E475</f>
        <v>876264.08</v>
      </c>
      <c r="F474" s="78">
        <f t="shared" si="18"/>
        <v>1723735.92</v>
      </c>
    </row>
    <row r="475" spans="1:6" ht="14.25" customHeight="1">
      <c r="A475" s="23" t="s">
        <v>179</v>
      </c>
      <c r="B475" s="60" t="s">
        <v>203</v>
      </c>
      <c r="C475" s="24" t="s">
        <v>292</v>
      </c>
      <c r="D475" s="78">
        <f>SUM(D476:D477)</f>
        <v>2600000</v>
      </c>
      <c r="E475" s="78">
        <f>SUM(E476:E477)</f>
        <v>876264.08</v>
      </c>
      <c r="F475" s="78">
        <f t="shared" si="18"/>
        <v>1723735.92</v>
      </c>
    </row>
    <row r="476" spans="1:6" ht="15.75" customHeight="1">
      <c r="A476" s="23" t="s">
        <v>183</v>
      </c>
      <c r="B476" s="60" t="s">
        <v>203</v>
      </c>
      <c r="C476" s="24" t="s">
        <v>293</v>
      </c>
      <c r="D476" s="78">
        <f>D483+D487+D484</f>
        <v>900000</v>
      </c>
      <c r="E476" s="78">
        <f>E483+E487+E484</f>
        <v>0</v>
      </c>
      <c r="F476" s="78">
        <f t="shared" si="18"/>
        <v>900000</v>
      </c>
    </row>
    <row r="477" spans="1:6" ht="13.5" customHeight="1">
      <c r="A477" s="23" t="s">
        <v>184</v>
      </c>
      <c r="B477" s="60" t="s">
        <v>203</v>
      </c>
      <c r="C477" s="24" t="s">
        <v>356</v>
      </c>
      <c r="D477" s="78">
        <f>D493</f>
        <v>1700000</v>
      </c>
      <c r="E477" s="78">
        <f>E493</f>
        <v>876264.08</v>
      </c>
      <c r="F477" s="78"/>
    </row>
    <row r="478" spans="1:6" ht="13.5" customHeight="1">
      <c r="A478" s="23" t="s">
        <v>187</v>
      </c>
      <c r="B478" s="60" t="s">
        <v>203</v>
      </c>
      <c r="C478" s="24" t="s">
        <v>390</v>
      </c>
      <c r="D478" s="78">
        <f>D479</f>
        <v>1800000</v>
      </c>
      <c r="E478" s="78">
        <f>E479</f>
        <v>0</v>
      </c>
      <c r="F478" s="78">
        <f t="shared" si="18"/>
        <v>1800000</v>
      </c>
    </row>
    <row r="479" spans="1:6" ht="19.5" customHeight="1">
      <c r="A479" s="23" t="s">
        <v>188</v>
      </c>
      <c r="B479" s="60" t="s">
        <v>203</v>
      </c>
      <c r="C479" s="24" t="s">
        <v>385</v>
      </c>
      <c r="D479" s="78">
        <f>D489</f>
        <v>1800000</v>
      </c>
      <c r="E479" s="78"/>
      <c r="F479" s="78">
        <f t="shared" si="18"/>
        <v>1800000</v>
      </c>
    </row>
    <row r="480" spans="1:6" ht="38.25" customHeight="1">
      <c r="A480" s="122" t="s">
        <v>700</v>
      </c>
      <c r="B480" s="59" t="s">
        <v>203</v>
      </c>
      <c r="C480" s="20" t="s">
        <v>701</v>
      </c>
      <c r="D480" s="81">
        <f>D481+D485+D490</f>
        <v>4400000</v>
      </c>
      <c r="E480" s="81">
        <f>E488+E481</f>
        <v>0</v>
      </c>
      <c r="F480" s="78">
        <f t="shared" si="18"/>
        <v>4400000</v>
      </c>
    </row>
    <row r="481" spans="1:6" ht="45.75" customHeight="1">
      <c r="A481" s="194" t="s">
        <v>702</v>
      </c>
      <c r="B481" s="195" t="s">
        <v>203</v>
      </c>
      <c r="C481" s="196" t="s">
        <v>703</v>
      </c>
      <c r="D481" s="178">
        <f>D482</f>
        <v>800000</v>
      </c>
      <c r="E481" s="178">
        <f>E482</f>
        <v>0</v>
      </c>
      <c r="F481" s="78">
        <f t="shared" si="18"/>
        <v>800000</v>
      </c>
    </row>
    <row r="482" spans="1:6" ht="15" customHeight="1">
      <c r="A482" s="130" t="s">
        <v>176</v>
      </c>
      <c r="B482" s="124" t="s">
        <v>203</v>
      </c>
      <c r="C482" s="125" t="s">
        <v>704</v>
      </c>
      <c r="D482" s="79">
        <f>D483+D484</f>
        <v>800000</v>
      </c>
      <c r="E482" s="79">
        <f>E483+E484</f>
        <v>0</v>
      </c>
      <c r="F482" s="78">
        <f t="shared" si="18"/>
        <v>800000</v>
      </c>
    </row>
    <row r="483" spans="1:6" ht="22.5" customHeight="1">
      <c r="A483" s="130" t="s">
        <v>393</v>
      </c>
      <c r="B483" s="124" t="s">
        <v>203</v>
      </c>
      <c r="C483" s="125" t="s">
        <v>705</v>
      </c>
      <c r="D483" s="79">
        <f>3000000-2200000</f>
        <v>800000</v>
      </c>
      <c r="E483" s="79"/>
      <c r="F483" s="78">
        <f t="shared" si="18"/>
        <v>800000</v>
      </c>
    </row>
    <row r="484" spans="1:6" ht="22.5" customHeight="1">
      <c r="A484" s="130" t="s">
        <v>393</v>
      </c>
      <c r="B484" s="124" t="s">
        <v>421</v>
      </c>
      <c r="C484" s="125" t="s">
        <v>831</v>
      </c>
      <c r="D484" s="79">
        <f>580000-580000</f>
        <v>0</v>
      </c>
      <c r="E484" s="79"/>
      <c r="F484" s="78"/>
    </row>
    <row r="485" spans="1:6" ht="45.75" customHeight="1">
      <c r="A485" s="194" t="s">
        <v>706</v>
      </c>
      <c r="B485" s="195" t="s">
        <v>203</v>
      </c>
      <c r="C485" s="196" t="s">
        <v>707</v>
      </c>
      <c r="D485" s="178">
        <f>D486+D488</f>
        <v>1900000</v>
      </c>
      <c r="E485" s="178">
        <f>E486</f>
        <v>0</v>
      </c>
      <c r="F485" s="78">
        <f>D485-E485</f>
        <v>1900000</v>
      </c>
    </row>
    <row r="486" spans="1:6" ht="15" customHeight="1">
      <c r="A486" s="130" t="s">
        <v>176</v>
      </c>
      <c r="B486" s="124" t="s">
        <v>203</v>
      </c>
      <c r="C486" s="125" t="s">
        <v>708</v>
      </c>
      <c r="D486" s="79">
        <f>D487</f>
        <v>100000</v>
      </c>
      <c r="E486" s="79">
        <f>E487</f>
        <v>0</v>
      </c>
      <c r="F486" s="78">
        <f>D486-E486</f>
        <v>100000</v>
      </c>
    </row>
    <row r="487" spans="1:6" ht="22.5" customHeight="1">
      <c r="A487" s="130" t="s">
        <v>393</v>
      </c>
      <c r="B487" s="124" t="s">
        <v>203</v>
      </c>
      <c r="C487" s="125" t="s">
        <v>709</v>
      </c>
      <c r="D487" s="79">
        <f>400000-300000</f>
        <v>100000</v>
      </c>
      <c r="E487" s="79"/>
      <c r="F487" s="78">
        <f>D487-E487</f>
        <v>100000</v>
      </c>
    </row>
    <row r="488" spans="1:6" ht="15" customHeight="1">
      <c r="A488" s="175" t="s">
        <v>187</v>
      </c>
      <c r="B488" s="60" t="s">
        <v>203</v>
      </c>
      <c r="C488" s="24" t="s">
        <v>710</v>
      </c>
      <c r="D488" s="178">
        <f>D489</f>
        <v>1800000</v>
      </c>
      <c r="E488" s="178">
        <f>E489</f>
        <v>0</v>
      </c>
      <c r="F488" s="78">
        <f t="shared" si="18"/>
        <v>1800000</v>
      </c>
    </row>
    <row r="489" spans="1:6" ht="15.75" customHeight="1">
      <c r="A489" s="21" t="s">
        <v>188</v>
      </c>
      <c r="B489" s="61" t="s">
        <v>203</v>
      </c>
      <c r="C489" s="22" t="s">
        <v>711</v>
      </c>
      <c r="D489" s="79">
        <v>1800000</v>
      </c>
      <c r="E489" s="79"/>
      <c r="F489" s="78">
        <f t="shared" si="18"/>
        <v>1800000</v>
      </c>
    </row>
    <row r="490" spans="1:6" ht="33.75" customHeight="1">
      <c r="A490" s="118" t="s">
        <v>712</v>
      </c>
      <c r="B490" s="59" t="s">
        <v>203</v>
      </c>
      <c r="C490" s="20" t="s">
        <v>713</v>
      </c>
      <c r="D490" s="81">
        <f>D491+D494</f>
        <v>1700000</v>
      </c>
      <c r="E490" s="81">
        <f>E491+E494</f>
        <v>876264.08</v>
      </c>
      <c r="F490" s="78">
        <f t="shared" si="18"/>
        <v>823735.92</v>
      </c>
    </row>
    <row r="491" spans="1:6" ht="12.75" customHeight="1">
      <c r="A491" s="23" t="s">
        <v>176</v>
      </c>
      <c r="B491" s="60" t="s">
        <v>203</v>
      </c>
      <c r="C491" s="24" t="s">
        <v>714</v>
      </c>
      <c r="D491" s="178">
        <f>D492</f>
        <v>1700000</v>
      </c>
      <c r="E491" s="178">
        <f>E492</f>
        <v>876264.08</v>
      </c>
      <c r="F491" s="78">
        <f t="shared" si="18"/>
        <v>823735.92</v>
      </c>
    </row>
    <row r="492" spans="1:6" ht="12" customHeight="1">
      <c r="A492" s="23" t="s">
        <v>179</v>
      </c>
      <c r="B492" s="60" t="s">
        <v>203</v>
      </c>
      <c r="C492" s="24" t="s">
        <v>715</v>
      </c>
      <c r="D492" s="178">
        <f>D493</f>
        <v>1700000</v>
      </c>
      <c r="E492" s="178">
        <f>E493</f>
        <v>876264.08</v>
      </c>
      <c r="F492" s="78">
        <f t="shared" si="18"/>
        <v>823735.92</v>
      </c>
    </row>
    <row r="493" spans="1:6" ht="12.75" customHeight="1">
      <c r="A493" s="21" t="s">
        <v>716</v>
      </c>
      <c r="B493" s="61" t="s">
        <v>203</v>
      </c>
      <c r="C493" s="22" t="s">
        <v>717</v>
      </c>
      <c r="D493" s="79">
        <f>2000000-300000</f>
        <v>1700000</v>
      </c>
      <c r="E493" s="79">
        <v>876264.08</v>
      </c>
      <c r="F493" s="78">
        <f t="shared" si="18"/>
        <v>823735.92</v>
      </c>
    </row>
    <row r="494" spans="1:6" ht="0.75" customHeight="1">
      <c r="A494" s="23" t="s">
        <v>187</v>
      </c>
      <c r="B494" s="60" t="s">
        <v>203</v>
      </c>
      <c r="C494" s="24" t="s">
        <v>386</v>
      </c>
      <c r="D494" s="123">
        <f>D495</f>
        <v>0</v>
      </c>
      <c r="E494" s="123"/>
      <c r="F494" s="78">
        <f t="shared" si="18"/>
        <v>0</v>
      </c>
    </row>
    <row r="495" spans="1:6" ht="12.75" customHeight="1" hidden="1">
      <c r="A495" s="21" t="s">
        <v>188</v>
      </c>
      <c r="B495" s="61" t="s">
        <v>203</v>
      </c>
      <c r="C495" s="22" t="s">
        <v>387</v>
      </c>
      <c r="D495" s="79"/>
      <c r="E495" s="79"/>
      <c r="F495" s="78">
        <f t="shared" si="18"/>
        <v>0</v>
      </c>
    </row>
    <row r="496" spans="1:8" ht="12.75">
      <c r="A496" s="39" t="s">
        <v>294</v>
      </c>
      <c r="B496" s="62" t="s">
        <v>203</v>
      </c>
      <c r="C496" s="66" t="s">
        <v>718</v>
      </c>
      <c r="D496" s="82">
        <f>D497</f>
        <v>3353000</v>
      </c>
      <c r="E496" s="82">
        <f>E497+E502</f>
        <v>2026006.43</v>
      </c>
      <c r="F496" s="78">
        <f t="shared" si="18"/>
        <v>1326993.57</v>
      </c>
      <c r="H496" s="88"/>
    </row>
    <row r="497" spans="1:6" ht="12.75">
      <c r="A497" s="23" t="s">
        <v>176</v>
      </c>
      <c r="B497" s="60" t="s">
        <v>203</v>
      </c>
      <c r="C497" s="24" t="s">
        <v>719</v>
      </c>
      <c r="D497" s="78">
        <f>D498+D502</f>
        <v>3353000</v>
      </c>
      <c r="E497" s="78">
        <f>E498</f>
        <v>1929106.43</v>
      </c>
      <c r="F497" s="78">
        <f t="shared" si="18"/>
        <v>1423893.57</v>
      </c>
    </row>
    <row r="498" spans="1:6" ht="12" customHeight="1">
      <c r="A498" s="23" t="s">
        <v>179</v>
      </c>
      <c r="B498" s="60" t="s">
        <v>203</v>
      </c>
      <c r="C498" s="24" t="s">
        <v>720</v>
      </c>
      <c r="D498" s="78">
        <f>D499+D500+D501</f>
        <v>3256100</v>
      </c>
      <c r="E498" s="78">
        <f>E499+E500+E501</f>
        <v>1929106.43</v>
      </c>
      <c r="F498" s="78">
        <f t="shared" si="18"/>
        <v>1326993.57</v>
      </c>
    </row>
    <row r="499" spans="1:6" ht="12.75">
      <c r="A499" s="175" t="s">
        <v>181</v>
      </c>
      <c r="B499" s="60" t="s">
        <v>203</v>
      </c>
      <c r="C499" s="24" t="s">
        <v>722</v>
      </c>
      <c r="D499" s="78">
        <f>D509</f>
        <v>816000</v>
      </c>
      <c r="E499" s="78">
        <f>E509</f>
        <v>507497.12</v>
      </c>
      <c r="F499" s="78">
        <f t="shared" si="18"/>
        <v>308502.88</v>
      </c>
    </row>
    <row r="500" spans="1:6" ht="12.75" customHeight="1">
      <c r="A500" s="23" t="s">
        <v>183</v>
      </c>
      <c r="B500" s="60" t="s">
        <v>203</v>
      </c>
      <c r="C500" s="24" t="s">
        <v>723</v>
      </c>
      <c r="D500" s="78">
        <f>D510</f>
        <v>895250</v>
      </c>
      <c r="E500" s="78">
        <f>E510</f>
        <v>497583.31</v>
      </c>
      <c r="F500" s="78">
        <f t="shared" si="18"/>
        <v>397666.69</v>
      </c>
    </row>
    <row r="501" spans="1:6" ht="12.75">
      <c r="A501" s="23" t="s">
        <v>184</v>
      </c>
      <c r="B501" s="60" t="s">
        <v>203</v>
      </c>
      <c r="C501" s="24" t="s">
        <v>724</v>
      </c>
      <c r="D501" s="78">
        <f>D511+D515+D522+D529</f>
        <v>1544850</v>
      </c>
      <c r="E501" s="78">
        <f>E511+E515+E522+E529</f>
        <v>924026</v>
      </c>
      <c r="F501" s="78">
        <f t="shared" si="18"/>
        <v>620824</v>
      </c>
    </row>
    <row r="502" spans="1:6" ht="12.75">
      <c r="A502" s="193" t="s">
        <v>721</v>
      </c>
      <c r="B502" s="60" t="s">
        <v>203</v>
      </c>
      <c r="C502" s="24" t="s">
        <v>725</v>
      </c>
      <c r="D502" s="78">
        <f>D503</f>
        <v>96900</v>
      </c>
      <c r="E502" s="78">
        <f>E503</f>
        <v>96900</v>
      </c>
      <c r="F502" s="78">
        <f t="shared" si="18"/>
        <v>0</v>
      </c>
    </row>
    <row r="503" spans="1:6" ht="22.5">
      <c r="A503" s="23" t="s">
        <v>188</v>
      </c>
      <c r="B503" s="60" t="s">
        <v>203</v>
      </c>
      <c r="C503" s="24" t="s">
        <v>726</v>
      </c>
      <c r="D503" s="78">
        <f>D531</f>
        <v>96900</v>
      </c>
      <c r="E503" s="78">
        <f>E531</f>
        <v>96900</v>
      </c>
      <c r="F503" s="78">
        <f t="shared" si="18"/>
        <v>0</v>
      </c>
    </row>
    <row r="504" spans="1:6" ht="34.5" customHeight="1">
      <c r="A504" s="150" t="s">
        <v>445</v>
      </c>
      <c r="B504" s="59" t="s">
        <v>203</v>
      </c>
      <c r="C504" s="20" t="s">
        <v>727</v>
      </c>
      <c r="D504" s="81">
        <f>D505</f>
        <v>1711250</v>
      </c>
      <c r="E504" s="81">
        <f>E505</f>
        <v>1363956.43</v>
      </c>
      <c r="F504" s="78">
        <f t="shared" si="18"/>
        <v>347293.57</v>
      </c>
    </row>
    <row r="505" spans="1:6" ht="12" customHeight="1">
      <c r="A505" s="23" t="s">
        <v>176</v>
      </c>
      <c r="B505" s="60" t="s">
        <v>203</v>
      </c>
      <c r="C505" s="24" t="s">
        <v>728</v>
      </c>
      <c r="D505" s="78">
        <f>D506+D508</f>
        <v>1711250</v>
      </c>
      <c r="E505" s="78">
        <f>E506+E508</f>
        <v>1363956.43</v>
      </c>
      <c r="F505" s="78">
        <f t="shared" si="18"/>
        <v>347293.57</v>
      </c>
    </row>
    <row r="506" spans="1:6" ht="45.75" customHeight="1" hidden="1">
      <c r="A506" s="23" t="s">
        <v>179</v>
      </c>
      <c r="B506" s="60" t="s">
        <v>203</v>
      </c>
      <c r="C506" s="24" t="s">
        <v>240</v>
      </c>
      <c r="D506" s="78">
        <f>SUM(D507:D507)</f>
        <v>0</v>
      </c>
      <c r="E506" s="78">
        <f>SUM(E507:E507)</f>
        <v>0</v>
      </c>
      <c r="F506" s="78">
        <f t="shared" si="18"/>
        <v>0</v>
      </c>
    </row>
    <row r="507" spans="1:6" ht="12.75" hidden="1">
      <c r="A507" s="23" t="s">
        <v>183</v>
      </c>
      <c r="B507" s="60" t="s">
        <v>203</v>
      </c>
      <c r="C507" s="24" t="s">
        <v>295</v>
      </c>
      <c r="D507" s="79"/>
      <c r="E507" s="79"/>
      <c r="F507" s="78">
        <f t="shared" si="18"/>
        <v>0</v>
      </c>
    </row>
    <row r="508" spans="1:6" ht="12.75">
      <c r="A508" s="23" t="s">
        <v>657</v>
      </c>
      <c r="B508" s="60" t="s">
        <v>203</v>
      </c>
      <c r="C508" s="24" t="s">
        <v>729</v>
      </c>
      <c r="D508" s="78">
        <f>SUM(D509:D510)</f>
        <v>1711250</v>
      </c>
      <c r="E508" s="78">
        <f>SUM(E509:E511)</f>
        <v>1363956.43</v>
      </c>
      <c r="F508" s="78">
        <f t="shared" si="18"/>
        <v>347293.57</v>
      </c>
    </row>
    <row r="509" spans="1:6" ht="12.75">
      <c r="A509" s="21" t="s">
        <v>181</v>
      </c>
      <c r="B509" s="61" t="s">
        <v>203</v>
      </c>
      <c r="C509" s="22" t="s">
        <v>730</v>
      </c>
      <c r="D509" s="79">
        <v>816000</v>
      </c>
      <c r="E509" s="79">
        <v>507497.12</v>
      </c>
      <c r="F509" s="78">
        <f t="shared" si="18"/>
        <v>308502.88</v>
      </c>
    </row>
    <row r="510" spans="1:6" ht="12" customHeight="1">
      <c r="A510" s="21" t="s">
        <v>183</v>
      </c>
      <c r="B510" s="61" t="s">
        <v>203</v>
      </c>
      <c r="C510" s="22" t="s">
        <v>731</v>
      </c>
      <c r="D510" s="79">
        <f>1337000-441750</f>
        <v>895250</v>
      </c>
      <c r="E510" s="79">
        <v>497583.31</v>
      </c>
      <c r="F510" s="78">
        <f t="shared" si="18"/>
        <v>397666.69</v>
      </c>
    </row>
    <row r="511" spans="1:6" ht="12.75" customHeight="1">
      <c r="A511" s="21" t="s">
        <v>716</v>
      </c>
      <c r="B511" s="61" t="s">
        <v>203</v>
      </c>
      <c r="C511" s="22" t="s">
        <v>732</v>
      </c>
      <c r="D511" s="79">
        <v>441750</v>
      </c>
      <c r="E511" s="79">
        <v>358876</v>
      </c>
      <c r="F511" s="78">
        <f aca="true" t="shared" si="21" ref="F511:F547">D511-E511</f>
        <v>82874</v>
      </c>
    </row>
    <row r="512" spans="1:6" ht="11.25" customHeight="1">
      <c r="A512" s="40" t="s">
        <v>205</v>
      </c>
      <c r="B512" s="59" t="s">
        <v>203</v>
      </c>
      <c r="C512" s="20" t="s">
        <v>733</v>
      </c>
      <c r="D512" s="81">
        <f>D513+D516</f>
        <v>700000</v>
      </c>
      <c r="E512" s="81">
        <f>E513+E516</f>
        <v>386078</v>
      </c>
      <c r="F512" s="78">
        <f t="shared" si="21"/>
        <v>313922</v>
      </c>
    </row>
    <row r="513" spans="1:6" ht="13.5" customHeight="1">
      <c r="A513" s="23" t="s">
        <v>176</v>
      </c>
      <c r="B513" s="60" t="s">
        <v>203</v>
      </c>
      <c r="C513" s="24" t="s">
        <v>734</v>
      </c>
      <c r="D513" s="78">
        <f>D514</f>
        <v>700000</v>
      </c>
      <c r="E513" s="78">
        <f>E514</f>
        <v>386078</v>
      </c>
      <c r="F513" s="78">
        <f t="shared" si="21"/>
        <v>313922</v>
      </c>
    </row>
    <row r="514" spans="1:6" ht="11.25" customHeight="1">
      <c r="A514" s="23" t="s">
        <v>179</v>
      </c>
      <c r="B514" s="60" t="s">
        <v>203</v>
      </c>
      <c r="C514" s="24" t="s">
        <v>735</v>
      </c>
      <c r="D514" s="78">
        <f>SUM(D515:D515)</f>
        <v>700000</v>
      </c>
      <c r="E514" s="78">
        <f>SUM(E515:E515)</f>
        <v>386078</v>
      </c>
      <c r="F514" s="78">
        <f t="shared" si="21"/>
        <v>313922</v>
      </c>
    </row>
    <row r="515" spans="1:6" ht="15.75" customHeight="1">
      <c r="A515" s="23" t="s">
        <v>184</v>
      </c>
      <c r="B515" s="60" t="s">
        <v>203</v>
      </c>
      <c r="C515" s="24" t="s">
        <v>864</v>
      </c>
      <c r="D515" s="79">
        <v>700000</v>
      </c>
      <c r="E515" s="79">
        <v>386078</v>
      </c>
      <c r="F515" s="78">
        <f t="shared" si="21"/>
        <v>313922</v>
      </c>
    </row>
    <row r="516" spans="1:6" ht="18" customHeight="1" hidden="1">
      <c r="A516" s="23" t="s">
        <v>187</v>
      </c>
      <c r="B516" s="60" t="s">
        <v>203</v>
      </c>
      <c r="C516" s="24" t="s">
        <v>392</v>
      </c>
      <c r="D516" s="123">
        <f>D517</f>
        <v>0</v>
      </c>
      <c r="E516" s="123">
        <f>E517</f>
        <v>0</v>
      </c>
      <c r="F516" s="78">
        <f t="shared" si="21"/>
        <v>0</v>
      </c>
    </row>
    <row r="517" spans="1:6" ht="20.25" customHeight="1" hidden="1">
      <c r="A517" s="23" t="s">
        <v>188</v>
      </c>
      <c r="B517" s="60" t="s">
        <v>203</v>
      </c>
      <c r="C517" s="24" t="s">
        <v>391</v>
      </c>
      <c r="D517" s="79"/>
      <c r="E517" s="79"/>
      <c r="F517" s="78">
        <f>D517-E517</f>
        <v>0</v>
      </c>
    </row>
    <row r="518" spans="1:6" ht="24.75" customHeight="1">
      <c r="A518" s="38" t="s">
        <v>332</v>
      </c>
      <c r="B518" s="59" t="s">
        <v>203</v>
      </c>
      <c r="C518" s="20" t="s">
        <v>736</v>
      </c>
      <c r="D518" s="81">
        <f>D519</f>
        <v>200000</v>
      </c>
      <c r="E518" s="81">
        <f>E519</f>
        <v>179072</v>
      </c>
      <c r="F518" s="78">
        <f t="shared" si="21"/>
        <v>20928</v>
      </c>
    </row>
    <row r="519" spans="1:6" ht="11.25" customHeight="1">
      <c r="A519" s="23" t="s">
        <v>176</v>
      </c>
      <c r="B519" s="60" t="s">
        <v>203</v>
      </c>
      <c r="C519" s="24" t="s">
        <v>737</v>
      </c>
      <c r="D519" s="78">
        <f>D520</f>
        <v>200000</v>
      </c>
      <c r="E519" s="78">
        <f>E520</f>
        <v>179072</v>
      </c>
      <c r="F519" s="78">
        <f t="shared" si="21"/>
        <v>20928</v>
      </c>
    </row>
    <row r="520" spans="1:6" ht="11.25" customHeight="1">
      <c r="A520" s="23" t="s">
        <v>179</v>
      </c>
      <c r="B520" s="60" t="s">
        <v>203</v>
      </c>
      <c r="C520" s="24" t="s">
        <v>738</v>
      </c>
      <c r="D520" s="78">
        <f>SUM(D522:D522)</f>
        <v>200000</v>
      </c>
      <c r="E520" s="78">
        <f>SUM(E522:E522)</f>
        <v>179072</v>
      </c>
      <c r="F520" s="78">
        <f t="shared" si="21"/>
        <v>20928</v>
      </c>
    </row>
    <row r="521" spans="1:6" ht="15.75" customHeight="1" hidden="1">
      <c r="A521" s="23" t="s">
        <v>183</v>
      </c>
      <c r="B521" s="60"/>
      <c r="C521" s="24" t="s">
        <v>194</v>
      </c>
      <c r="D521" s="78"/>
      <c r="E521" s="78"/>
      <c r="F521" s="78"/>
    </row>
    <row r="522" spans="1:6" ht="11.25" customHeight="1">
      <c r="A522" s="21" t="s">
        <v>184</v>
      </c>
      <c r="B522" s="61" t="s">
        <v>203</v>
      </c>
      <c r="C522" s="22" t="s">
        <v>739</v>
      </c>
      <c r="D522" s="79">
        <v>200000</v>
      </c>
      <c r="E522" s="79">
        <v>179072</v>
      </c>
      <c r="F522" s="78">
        <f t="shared" si="21"/>
        <v>20928</v>
      </c>
    </row>
    <row r="523" spans="1:6" ht="15" customHeight="1" hidden="1">
      <c r="A523" s="23" t="s">
        <v>39</v>
      </c>
      <c r="B523" s="60" t="s">
        <v>203</v>
      </c>
      <c r="C523" s="24" t="s">
        <v>247</v>
      </c>
      <c r="D523" s="78">
        <f>SUM(D524:D525)</f>
        <v>0</v>
      </c>
      <c r="E523" s="78">
        <f>SUM(E524:E525)</f>
        <v>0</v>
      </c>
      <c r="F523" s="78">
        <f t="shared" si="21"/>
        <v>0</v>
      </c>
    </row>
    <row r="524" spans="1:6" ht="18" customHeight="1" hidden="1">
      <c r="A524" s="23" t="s">
        <v>40</v>
      </c>
      <c r="B524" s="60" t="s">
        <v>203</v>
      </c>
      <c r="C524" s="24" t="s">
        <v>248</v>
      </c>
      <c r="D524" s="79"/>
      <c r="E524" s="79"/>
      <c r="F524" s="78">
        <f t="shared" si="21"/>
        <v>0</v>
      </c>
    </row>
    <row r="525" spans="1:6" ht="15" customHeight="1" hidden="1">
      <c r="A525" s="23" t="s">
        <v>49</v>
      </c>
      <c r="B525" s="60" t="s">
        <v>203</v>
      </c>
      <c r="C525" s="24" t="s">
        <v>246</v>
      </c>
      <c r="D525" s="79"/>
      <c r="E525" s="79"/>
      <c r="F525" s="78">
        <f t="shared" si="21"/>
        <v>0</v>
      </c>
    </row>
    <row r="526" spans="1:6" ht="27.75" customHeight="1">
      <c r="A526" s="38" t="s">
        <v>829</v>
      </c>
      <c r="B526" s="59" t="s">
        <v>203</v>
      </c>
      <c r="C526" s="20" t="s">
        <v>740</v>
      </c>
      <c r="D526" s="81">
        <f>D527+D530</f>
        <v>300000</v>
      </c>
      <c r="E526" s="81">
        <f>E527+E530</f>
        <v>96900</v>
      </c>
      <c r="F526" s="78">
        <f t="shared" si="21"/>
        <v>203100</v>
      </c>
    </row>
    <row r="527" spans="1:6" ht="12" customHeight="1">
      <c r="A527" s="23" t="s">
        <v>176</v>
      </c>
      <c r="B527" s="60" t="s">
        <v>203</v>
      </c>
      <c r="C527" s="24" t="s">
        <v>741</v>
      </c>
      <c r="D527" s="78">
        <f>D528</f>
        <v>203100</v>
      </c>
      <c r="E527" s="78">
        <f>E528</f>
        <v>0</v>
      </c>
      <c r="F527" s="78">
        <f t="shared" si="21"/>
        <v>203100</v>
      </c>
    </row>
    <row r="528" spans="1:6" ht="12" customHeight="1">
      <c r="A528" s="23" t="s">
        <v>179</v>
      </c>
      <c r="B528" s="60" t="s">
        <v>203</v>
      </c>
      <c r="C528" s="24" t="s">
        <v>742</v>
      </c>
      <c r="D528" s="78">
        <f>D529</f>
        <v>203100</v>
      </c>
      <c r="E528" s="78">
        <f>E529</f>
        <v>0</v>
      </c>
      <c r="F528" s="78">
        <f t="shared" si="21"/>
        <v>203100</v>
      </c>
    </row>
    <row r="529" spans="1:6" ht="12.75" customHeight="1">
      <c r="A529" s="21" t="s">
        <v>184</v>
      </c>
      <c r="B529" s="61" t="s">
        <v>203</v>
      </c>
      <c r="C529" s="22" t="s">
        <v>743</v>
      </c>
      <c r="D529" s="79">
        <f>250000-46900</f>
        <v>203100</v>
      </c>
      <c r="E529" s="79"/>
      <c r="F529" s="78">
        <f t="shared" si="21"/>
        <v>203100</v>
      </c>
    </row>
    <row r="530" spans="1:6" ht="12.75" customHeight="1">
      <c r="A530" s="175" t="s">
        <v>744</v>
      </c>
      <c r="B530" s="177" t="s">
        <v>203</v>
      </c>
      <c r="C530" s="177" t="s">
        <v>746</v>
      </c>
      <c r="D530" s="178">
        <f>D531</f>
        <v>96900</v>
      </c>
      <c r="E530" s="178">
        <f>E531</f>
        <v>96900</v>
      </c>
      <c r="F530" s="78">
        <f t="shared" si="21"/>
        <v>0</v>
      </c>
    </row>
    <row r="531" spans="1:6" ht="21" customHeight="1">
      <c r="A531" s="21" t="s">
        <v>745</v>
      </c>
      <c r="B531" s="22" t="s">
        <v>203</v>
      </c>
      <c r="C531" s="22" t="s">
        <v>747</v>
      </c>
      <c r="D531" s="79">
        <f>50000+46900</f>
        <v>96900</v>
      </c>
      <c r="E531" s="79">
        <v>96900</v>
      </c>
      <c r="F531" s="78">
        <f t="shared" si="21"/>
        <v>0</v>
      </c>
    </row>
    <row r="532" spans="1:6" ht="14.25" customHeight="1">
      <c r="A532" s="42" t="s">
        <v>206</v>
      </c>
      <c r="B532" s="164">
        <v>200</v>
      </c>
      <c r="C532" s="165" t="s">
        <v>748</v>
      </c>
      <c r="D532" s="167">
        <f>D533</f>
        <v>123000</v>
      </c>
      <c r="E532" s="167">
        <f>E533</f>
        <v>51830</v>
      </c>
      <c r="F532" s="197">
        <f>D532-E532</f>
        <v>71170</v>
      </c>
    </row>
    <row r="533" spans="1:6" s="15" customFormat="1" ht="28.5" customHeight="1">
      <c r="A533" s="23" t="s">
        <v>749</v>
      </c>
      <c r="B533" s="60" t="s">
        <v>203</v>
      </c>
      <c r="C533" s="24" t="s">
        <v>750</v>
      </c>
      <c r="D533" s="139">
        <f>D534+D538</f>
        <v>123000</v>
      </c>
      <c r="E533" s="139">
        <f>E534+E538</f>
        <v>51830</v>
      </c>
      <c r="F533" s="207">
        <f>D533-E533</f>
        <v>71170</v>
      </c>
    </row>
    <row r="534" spans="1:6" s="15" customFormat="1" ht="14.25" customHeight="1">
      <c r="A534" s="23" t="s">
        <v>176</v>
      </c>
      <c r="B534" s="60" t="s">
        <v>203</v>
      </c>
      <c r="C534" s="24" t="s">
        <v>751</v>
      </c>
      <c r="D534" s="78">
        <f>D535+D537</f>
        <v>50000</v>
      </c>
      <c r="E534" s="78">
        <f>E535+E537</f>
        <v>10210</v>
      </c>
      <c r="F534" s="78">
        <f t="shared" si="21"/>
        <v>39790</v>
      </c>
    </row>
    <row r="535" spans="1:6" s="15" customFormat="1" ht="15" customHeight="1">
      <c r="A535" s="23" t="s">
        <v>179</v>
      </c>
      <c r="B535" s="73" t="s">
        <v>203</v>
      </c>
      <c r="C535" s="24" t="s">
        <v>752</v>
      </c>
      <c r="D535" s="89">
        <f>D536</f>
        <v>0</v>
      </c>
      <c r="E535" s="89">
        <f>E536</f>
        <v>0</v>
      </c>
      <c r="F535" s="78">
        <f t="shared" si="21"/>
        <v>0</v>
      </c>
    </row>
    <row r="536" spans="1:6" s="15" customFormat="1" ht="12.75" hidden="1">
      <c r="A536" s="21" t="s">
        <v>173</v>
      </c>
      <c r="B536" s="93" t="s">
        <v>203</v>
      </c>
      <c r="C536" s="22" t="s">
        <v>125</v>
      </c>
      <c r="D536" s="87"/>
      <c r="E536" s="87"/>
      <c r="F536" s="78">
        <f t="shared" si="21"/>
        <v>0</v>
      </c>
    </row>
    <row r="537" spans="1:6" ht="12.75">
      <c r="A537" s="21" t="s">
        <v>171</v>
      </c>
      <c r="B537" s="93" t="s">
        <v>203</v>
      </c>
      <c r="C537" s="22" t="s">
        <v>753</v>
      </c>
      <c r="D537" s="87">
        <v>50000</v>
      </c>
      <c r="E537" s="87">
        <v>10210</v>
      </c>
      <c r="F537" s="78">
        <f t="shared" si="21"/>
        <v>39790</v>
      </c>
    </row>
    <row r="538" spans="1:6" ht="12.75">
      <c r="A538" s="23" t="s">
        <v>187</v>
      </c>
      <c r="B538" s="73" t="s">
        <v>203</v>
      </c>
      <c r="C538" s="99" t="s">
        <v>754</v>
      </c>
      <c r="D538" s="89">
        <f>D539</f>
        <v>73000</v>
      </c>
      <c r="E538" s="89">
        <f>E539</f>
        <v>41620</v>
      </c>
      <c r="F538" s="89">
        <f t="shared" si="21"/>
        <v>31380</v>
      </c>
    </row>
    <row r="539" spans="1:6" ht="22.5">
      <c r="A539" s="21" t="s">
        <v>189</v>
      </c>
      <c r="B539" s="24" t="s">
        <v>203</v>
      </c>
      <c r="C539" s="24" t="s">
        <v>755</v>
      </c>
      <c r="D539" s="74">
        <v>73000</v>
      </c>
      <c r="E539" s="74">
        <v>41620</v>
      </c>
      <c r="F539" s="78">
        <f t="shared" si="21"/>
        <v>31380</v>
      </c>
    </row>
    <row r="540" spans="1:8" ht="12.75">
      <c r="A540" s="42" t="s">
        <v>207</v>
      </c>
      <c r="B540" s="95" t="s">
        <v>203</v>
      </c>
      <c r="C540" s="63" t="s">
        <v>208</v>
      </c>
      <c r="D540" s="80">
        <f>D541+D547</f>
        <v>23416002</v>
      </c>
      <c r="E540" s="80">
        <f>E541+E547</f>
        <v>14496123</v>
      </c>
      <c r="F540" s="80">
        <f>D540-E540</f>
        <v>8919879</v>
      </c>
      <c r="H540" s="88"/>
    </row>
    <row r="541" spans="1:6" ht="12.75">
      <c r="A541" s="23" t="s">
        <v>176</v>
      </c>
      <c r="B541" s="60" t="s">
        <v>203</v>
      </c>
      <c r="C541" s="24" t="s">
        <v>209</v>
      </c>
      <c r="D541" s="78">
        <f>D542+D544+D546</f>
        <v>23148422</v>
      </c>
      <c r="E541" s="78">
        <f>E542+E544+E546</f>
        <v>14455351.7</v>
      </c>
      <c r="F541" s="78">
        <f t="shared" si="21"/>
        <v>8693070.3</v>
      </c>
    </row>
    <row r="542" spans="1:6" ht="12.75">
      <c r="A542" s="126" t="s">
        <v>410</v>
      </c>
      <c r="B542" s="60" t="s">
        <v>203</v>
      </c>
      <c r="C542" s="24" t="s">
        <v>413</v>
      </c>
      <c r="D542" s="78">
        <f>D543</f>
        <v>0</v>
      </c>
      <c r="E542" s="78">
        <f>E543</f>
        <v>0</v>
      </c>
      <c r="F542" s="78">
        <f t="shared" si="21"/>
        <v>0</v>
      </c>
    </row>
    <row r="543" spans="1:6" ht="12.75">
      <c r="A543" s="126" t="s">
        <v>173</v>
      </c>
      <c r="B543" s="60" t="s">
        <v>203</v>
      </c>
      <c r="C543" s="24" t="s">
        <v>414</v>
      </c>
      <c r="D543" s="78">
        <f>D629</f>
        <v>0</v>
      </c>
      <c r="E543" s="78">
        <f>E629</f>
        <v>0</v>
      </c>
      <c r="F543" s="78">
        <f t="shared" si="21"/>
        <v>0</v>
      </c>
    </row>
    <row r="544" spans="1:6" s="15" customFormat="1" ht="22.5">
      <c r="A544" s="23" t="s">
        <v>361</v>
      </c>
      <c r="B544" s="60" t="s">
        <v>203</v>
      </c>
      <c r="C544" s="24" t="s">
        <v>362</v>
      </c>
      <c r="D544" s="78">
        <f>D545</f>
        <v>23116002</v>
      </c>
      <c r="E544" s="78">
        <f>E545</f>
        <v>14425603</v>
      </c>
      <c r="F544" s="78">
        <f t="shared" si="21"/>
        <v>8690399</v>
      </c>
    </row>
    <row r="545" spans="1:6" s="15" customFormat="1" ht="22.5">
      <c r="A545" s="23" t="s">
        <v>360</v>
      </c>
      <c r="B545" s="110">
        <v>200</v>
      </c>
      <c r="C545" s="24" t="s">
        <v>363</v>
      </c>
      <c r="D545" s="78">
        <f>D554+D614+D621+D625+D638+D616</f>
        <v>23116002</v>
      </c>
      <c r="E545" s="78">
        <f>E554+E614+E621+E625+E638+E616</f>
        <v>14425603</v>
      </c>
      <c r="F545" s="78">
        <f t="shared" si="21"/>
        <v>8690399</v>
      </c>
    </row>
    <row r="546" spans="1:6" s="15" customFormat="1" ht="12.75">
      <c r="A546" s="23" t="s">
        <v>171</v>
      </c>
      <c r="B546" s="110">
        <v>200</v>
      </c>
      <c r="C546" s="24" t="s">
        <v>389</v>
      </c>
      <c r="D546" s="78">
        <f>D631</f>
        <v>32420</v>
      </c>
      <c r="E546" s="78">
        <f>E631</f>
        <v>29748.7</v>
      </c>
      <c r="F546" s="78">
        <f t="shared" si="21"/>
        <v>2671.3</v>
      </c>
    </row>
    <row r="547" spans="1:6" s="15" customFormat="1" ht="12.75">
      <c r="A547" s="23" t="s">
        <v>187</v>
      </c>
      <c r="B547" s="110">
        <v>200</v>
      </c>
      <c r="C547" s="24" t="s">
        <v>817</v>
      </c>
      <c r="D547" s="78">
        <f>D549+D548</f>
        <v>267580</v>
      </c>
      <c r="E547" s="78">
        <f>E549+E548</f>
        <v>40771.3</v>
      </c>
      <c r="F547" s="78">
        <f t="shared" si="21"/>
        <v>226808.7</v>
      </c>
    </row>
    <row r="548" spans="1:6" s="15" customFormat="1" ht="22.5">
      <c r="A548" s="23" t="s">
        <v>861</v>
      </c>
      <c r="B548" s="110">
        <v>200</v>
      </c>
      <c r="C548" s="24" t="s">
        <v>862</v>
      </c>
      <c r="D548" s="78">
        <f>D633</f>
        <v>17000</v>
      </c>
      <c r="E548" s="78">
        <f>E633</f>
        <v>16925</v>
      </c>
      <c r="F548" s="78">
        <f>D548-E548</f>
        <v>75</v>
      </c>
    </row>
    <row r="549" spans="1:6" s="15" customFormat="1" ht="22.5">
      <c r="A549" s="23" t="s">
        <v>189</v>
      </c>
      <c r="B549" s="110">
        <v>200</v>
      </c>
      <c r="C549" s="24" t="s">
        <v>210</v>
      </c>
      <c r="D549" s="78">
        <f>D634</f>
        <v>250580</v>
      </c>
      <c r="E549" s="78">
        <f>E634</f>
        <v>23846.3</v>
      </c>
      <c r="F549" s="78">
        <f>D549-E549</f>
        <v>226733.7</v>
      </c>
    </row>
    <row r="550" spans="1:6" s="15" customFormat="1" ht="12.75">
      <c r="A550" s="122" t="s">
        <v>266</v>
      </c>
      <c r="B550" s="200">
        <v>200</v>
      </c>
      <c r="C550" s="188" t="s">
        <v>756</v>
      </c>
      <c r="D550" s="189">
        <f>D551+D612</f>
        <v>15255000</v>
      </c>
      <c r="E550" s="189">
        <f>E551+E612</f>
        <v>9858463</v>
      </c>
      <c r="F550" s="189">
        <f>D550-E550</f>
        <v>5396537</v>
      </c>
    </row>
    <row r="551" spans="1:6" ht="12.75">
      <c r="A551" s="122" t="s">
        <v>2</v>
      </c>
      <c r="B551" s="151" t="s">
        <v>203</v>
      </c>
      <c r="C551" s="20" t="s">
        <v>757</v>
      </c>
      <c r="D551" s="81">
        <f>D552</f>
        <v>11885000</v>
      </c>
      <c r="E551" s="81">
        <f>E552</f>
        <v>9320470</v>
      </c>
      <c r="F551" s="81">
        <f>D551-E551</f>
        <v>2564530</v>
      </c>
    </row>
    <row r="552" spans="1:6" ht="15" customHeight="1">
      <c r="A552" s="23" t="s">
        <v>176</v>
      </c>
      <c r="B552" s="60" t="s">
        <v>203</v>
      </c>
      <c r="C552" s="24" t="s">
        <v>758</v>
      </c>
      <c r="D552" s="78">
        <f>D553</f>
        <v>11885000</v>
      </c>
      <c r="E552" s="78">
        <f>E553</f>
        <v>9320470</v>
      </c>
      <c r="F552" s="78">
        <f aca="true" t="shared" si="22" ref="F552:F575">D552-E552</f>
        <v>2564530</v>
      </c>
    </row>
    <row r="553" spans="1:6" ht="19.5" customHeight="1">
      <c r="A553" s="23" t="s">
        <v>361</v>
      </c>
      <c r="B553" s="60" t="s">
        <v>203</v>
      </c>
      <c r="C553" s="24" t="s">
        <v>759</v>
      </c>
      <c r="D553" s="78">
        <f>SUM(D554:D554)</f>
        <v>11885000</v>
      </c>
      <c r="E553" s="78">
        <f>SUM(E554:E554)</f>
        <v>9320470</v>
      </c>
      <c r="F553" s="78">
        <f t="shared" si="22"/>
        <v>2564530</v>
      </c>
    </row>
    <row r="554" spans="1:6" ht="23.25" customHeight="1">
      <c r="A554" s="21" t="s">
        <v>360</v>
      </c>
      <c r="B554" s="166">
        <v>200</v>
      </c>
      <c r="C554" s="168" t="s">
        <v>760</v>
      </c>
      <c r="D554" s="79">
        <v>11885000</v>
      </c>
      <c r="E554" s="79">
        <v>9320470</v>
      </c>
      <c r="F554" s="78">
        <f t="shared" si="22"/>
        <v>2564530</v>
      </c>
    </row>
    <row r="555" spans="1:6" ht="17.25" customHeight="1" hidden="1">
      <c r="A555" s="44" t="s">
        <v>237</v>
      </c>
      <c r="B555" s="43" t="s">
        <v>203</v>
      </c>
      <c r="C555" s="20" t="s">
        <v>241</v>
      </c>
      <c r="D555" s="81">
        <f>D556+D571</f>
        <v>0</v>
      </c>
      <c r="E555" s="81">
        <f>E556+E571</f>
        <v>0</v>
      </c>
      <c r="F555" s="78">
        <f t="shared" si="22"/>
        <v>0</v>
      </c>
    </row>
    <row r="556" spans="1:6" ht="17.25" customHeight="1" hidden="1">
      <c r="A556" s="23" t="s">
        <v>176</v>
      </c>
      <c r="B556" s="60" t="s">
        <v>203</v>
      </c>
      <c r="C556" s="24" t="s">
        <v>242</v>
      </c>
      <c r="D556" s="78">
        <f>D557+D561+D568+D570</f>
        <v>0</v>
      </c>
      <c r="E556" s="78">
        <f>E557+E561+E568+E570</f>
        <v>0</v>
      </c>
      <c r="F556" s="78">
        <f t="shared" si="22"/>
        <v>0</v>
      </c>
    </row>
    <row r="557" spans="1:6" ht="15.75" customHeight="1" hidden="1">
      <c r="A557" s="23" t="s">
        <v>177</v>
      </c>
      <c r="B557" s="60" t="s">
        <v>203</v>
      </c>
      <c r="C557" s="24" t="s">
        <v>243</v>
      </c>
      <c r="D557" s="78">
        <f>SUM(D558:D560)</f>
        <v>0</v>
      </c>
      <c r="E557" s="78">
        <f>SUM(E558:E560)</f>
        <v>0</v>
      </c>
      <c r="F557" s="78">
        <f t="shared" si="22"/>
        <v>0</v>
      </c>
    </row>
    <row r="558" spans="1:6" ht="21" customHeight="1" hidden="1">
      <c r="A558" s="23" t="s">
        <v>80</v>
      </c>
      <c r="B558" s="60" t="s">
        <v>203</v>
      </c>
      <c r="C558" s="24" t="s">
        <v>244</v>
      </c>
      <c r="D558" s="79"/>
      <c r="E558" s="79"/>
      <c r="F558" s="78">
        <f t="shared" si="22"/>
        <v>0</v>
      </c>
    </row>
    <row r="559" spans="1:6" ht="18" customHeight="1" hidden="1">
      <c r="A559" s="23" t="s">
        <v>178</v>
      </c>
      <c r="B559" s="60" t="s">
        <v>203</v>
      </c>
      <c r="C559" s="24" t="s">
        <v>245</v>
      </c>
      <c r="D559" s="79"/>
      <c r="E559" s="79"/>
      <c r="F559" s="78">
        <f t="shared" si="22"/>
        <v>0</v>
      </c>
    </row>
    <row r="560" spans="1:6" ht="16.5" customHeight="1" hidden="1">
      <c r="A560" s="23" t="s">
        <v>172</v>
      </c>
      <c r="B560" s="60" t="s">
        <v>203</v>
      </c>
      <c r="C560" s="24" t="s">
        <v>224</v>
      </c>
      <c r="D560" s="79"/>
      <c r="E560" s="79"/>
      <c r="F560" s="78">
        <f t="shared" si="22"/>
        <v>0</v>
      </c>
    </row>
    <row r="561" spans="1:6" ht="18.75" customHeight="1" hidden="1">
      <c r="A561" s="23" t="s">
        <v>179</v>
      </c>
      <c r="B561" s="60" t="s">
        <v>203</v>
      </c>
      <c r="C561" s="24" t="s">
        <v>225</v>
      </c>
      <c r="D561" s="78">
        <f>SUM(D562:D567)</f>
        <v>0</v>
      </c>
      <c r="E561" s="78">
        <f>SUM(E562:E567)</f>
        <v>0</v>
      </c>
      <c r="F561" s="78">
        <f t="shared" si="22"/>
        <v>0</v>
      </c>
    </row>
    <row r="562" spans="1:6" ht="18" customHeight="1" hidden="1">
      <c r="A562" s="23" t="s">
        <v>180</v>
      </c>
      <c r="B562" s="60" t="s">
        <v>203</v>
      </c>
      <c r="C562" s="24" t="s">
        <v>226</v>
      </c>
      <c r="D562" s="79"/>
      <c r="E562" s="79"/>
      <c r="F562" s="78">
        <f t="shared" si="22"/>
        <v>0</v>
      </c>
    </row>
    <row r="563" spans="1:6" ht="17.25" customHeight="1" hidden="1">
      <c r="A563" s="23" t="s">
        <v>173</v>
      </c>
      <c r="B563" s="60" t="s">
        <v>203</v>
      </c>
      <c r="C563" s="24" t="s">
        <v>227</v>
      </c>
      <c r="D563" s="79"/>
      <c r="E563" s="79"/>
      <c r="F563" s="78">
        <f t="shared" si="22"/>
        <v>0</v>
      </c>
    </row>
    <row r="564" spans="1:6" ht="16.5" customHeight="1" hidden="1">
      <c r="A564" s="23" t="s">
        <v>181</v>
      </c>
      <c r="B564" s="60" t="s">
        <v>203</v>
      </c>
      <c r="C564" s="24" t="s">
        <v>228</v>
      </c>
      <c r="D564" s="79"/>
      <c r="E564" s="79"/>
      <c r="F564" s="78">
        <f t="shared" si="22"/>
        <v>0</v>
      </c>
    </row>
    <row r="565" spans="1:6" ht="16.5" customHeight="1" hidden="1">
      <c r="A565" s="23" t="s">
        <v>182</v>
      </c>
      <c r="B565" s="60" t="s">
        <v>203</v>
      </c>
      <c r="C565" s="24" t="s">
        <v>229</v>
      </c>
      <c r="D565" s="79"/>
      <c r="E565" s="79"/>
      <c r="F565" s="78">
        <f t="shared" si="22"/>
        <v>0</v>
      </c>
    </row>
    <row r="566" spans="1:6" ht="19.5" customHeight="1" hidden="1">
      <c r="A566" s="23" t="s">
        <v>183</v>
      </c>
      <c r="B566" s="60" t="s">
        <v>203</v>
      </c>
      <c r="C566" s="24" t="s">
        <v>230</v>
      </c>
      <c r="D566" s="79"/>
      <c r="E566" s="79"/>
      <c r="F566" s="78">
        <f t="shared" si="22"/>
        <v>0</v>
      </c>
    </row>
    <row r="567" spans="1:6" ht="21.75" customHeight="1" hidden="1">
      <c r="A567" s="23" t="s">
        <v>184</v>
      </c>
      <c r="B567" s="60" t="s">
        <v>203</v>
      </c>
      <c r="C567" s="24" t="s">
        <v>231</v>
      </c>
      <c r="D567" s="79"/>
      <c r="E567" s="79"/>
      <c r="F567" s="78">
        <f t="shared" si="22"/>
        <v>0</v>
      </c>
    </row>
    <row r="568" spans="1:6" ht="23.25" customHeight="1" hidden="1">
      <c r="A568" s="23" t="s">
        <v>185</v>
      </c>
      <c r="B568" s="60" t="s">
        <v>203</v>
      </c>
      <c r="C568" s="24" t="s">
        <v>232</v>
      </c>
      <c r="D568" s="78">
        <f>SUM(D569:D569)</f>
        <v>0</v>
      </c>
      <c r="E568" s="78">
        <f>SUM(E569:E569)</f>
        <v>0</v>
      </c>
      <c r="F568" s="78">
        <f t="shared" si="22"/>
        <v>0</v>
      </c>
    </row>
    <row r="569" spans="1:6" ht="25.5" customHeight="1" hidden="1">
      <c r="A569" s="23" t="s">
        <v>186</v>
      </c>
      <c r="B569" s="60" t="s">
        <v>203</v>
      </c>
      <c r="C569" s="24" t="s">
        <v>233</v>
      </c>
      <c r="D569" s="79"/>
      <c r="E569" s="79"/>
      <c r="F569" s="78">
        <f t="shared" si="22"/>
        <v>0</v>
      </c>
    </row>
    <row r="570" spans="1:6" ht="21.75" customHeight="1" hidden="1">
      <c r="A570" s="23" t="s">
        <v>171</v>
      </c>
      <c r="B570" s="60" t="s">
        <v>203</v>
      </c>
      <c r="C570" s="24" t="s">
        <v>234</v>
      </c>
      <c r="D570" s="79"/>
      <c r="E570" s="79"/>
      <c r="F570" s="78">
        <f t="shared" si="22"/>
        <v>0</v>
      </c>
    </row>
    <row r="571" spans="1:6" ht="13.5" customHeight="1" hidden="1">
      <c r="A571" s="23" t="s">
        <v>187</v>
      </c>
      <c r="B571" s="60" t="s">
        <v>203</v>
      </c>
      <c r="C571" s="24" t="s">
        <v>235</v>
      </c>
      <c r="D571" s="78">
        <f>SUM(D572:D573)</f>
        <v>0</v>
      </c>
      <c r="E571" s="78">
        <f>SUM(E572:E573)</f>
        <v>0</v>
      </c>
      <c r="F571" s="78">
        <f t="shared" si="22"/>
        <v>0</v>
      </c>
    </row>
    <row r="572" spans="1:6" ht="15.75" customHeight="1" hidden="1">
      <c r="A572" s="23" t="s">
        <v>188</v>
      </c>
      <c r="B572" s="60" t="s">
        <v>203</v>
      </c>
      <c r="C572" s="24" t="s">
        <v>236</v>
      </c>
      <c r="D572" s="79"/>
      <c r="E572" s="79"/>
      <c r="F572" s="78">
        <f t="shared" si="22"/>
        <v>0</v>
      </c>
    </row>
    <row r="573" spans="1:6" ht="18" customHeight="1" hidden="1">
      <c r="A573" s="23" t="s">
        <v>189</v>
      </c>
      <c r="B573" s="60" t="s">
        <v>203</v>
      </c>
      <c r="C573" s="24" t="s">
        <v>238</v>
      </c>
      <c r="D573" s="79"/>
      <c r="E573" s="79"/>
      <c r="F573" s="78">
        <f t="shared" si="22"/>
        <v>0</v>
      </c>
    </row>
    <row r="574" spans="1:6" ht="1.5" customHeight="1" hidden="1">
      <c r="A574" s="29" t="s">
        <v>218</v>
      </c>
      <c r="B574" s="43" t="s">
        <v>203</v>
      </c>
      <c r="C574" s="20" t="s">
        <v>219</v>
      </c>
      <c r="D574" s="81">
        <f>D575+D590</f>
        <v>0</v>
      </c>
      <c r="E574" s="81">
        <f>E575+E590</f>
        <v>0</v>
      </c>
      <c r="F574" s="78">
        <f t="shared" si="22"/>
        <v>0</v>
      </c>
    </row>
    <row r="575" spans="1:6" ht="19.5" customHeight="1" hidden="1">
      <c r="A575" s="23" t="s">
        <v>176</v>
      </c>
      <c r="B575" s="60" t="s">
        <v>203</v>
      </c>
      <c r="C575" s="24" t="s">
        <v>220</v>
      </c>
      <c r="D575" s="78">
        <f>D576+D580+D587+D589</f>
        <v>0</v>
      </c>
      <c r="E575" s="78">
        <f>E576+E580+E587+E589</f>
        <v>0</v>
      </c>
      <c r="F575" s="78">
        <f t="shared" si="22"/>
        <v>0</v>
      </c>
    </row>
    <row r="576" spans="1:6" ht="19.5" customHeight="1" hidden="1">
      <c r="A576" s="23" t="s">
        <v>177</v>
      </c>
      <c r="B576" s="60" t="s">
        <v>203</v>
      </c>
      <c r="C576" s="24" t="s">
        <v>221</v>
      </c>
      <c r="D576" s="78">
        <f>SUM(D577:D579)</f>
        <v>0</v>
      </c>
      <c r="E576" s="78">
        <f>SUM(E577:E579)</f>
        <v>0</v>
      </c>
      <c r="F576" s="78">
        <f aca="true" t="shared" si="23" ref="F576:F624">D576-E576</f>
        <v>0</v>
      </c>
    </row>
    <row r="577" spans="1:6" ht="21.75" customHeight="1" hidden="1">
      <c r="A577" s="23" t="s">
        <v>80</v>
      </c>
      <c r="B577" s="60" t="s">
        <v>203</v>
      </c>
      <c r="C577" s="24" t="s">
        <v>222</v>
      </c>
      <c r="D577" s="79"/>
      <c r="E577" s="79"/>
      <c r="F577" s="78">
        <f t="shared" si="23"/>
        <v>0</v>
      </c>
    </row>
    <row r="578" spans="1:6" ht="17.25" customHeight="1" hidden="1">
      <c r="A578" s="23" t="s">
        <v>178</v>
      </c>
      <c r="B578" s="60" t="s">
        <v>203</v>
      </c>
      <c r="C578" s="24" t="s">
        <v>252</v>
      </c>
      <c r="D578" s="79"/>
      <c r="E578" s="79"/>
      <c r="F578" s="78">
        <f t="shared" si="23"/>
        <v>0</v>
      </c>
    </row>
    <row r="579" spans="1:6" ht="19.5" customHeight="1" hidden="1">
      <c r="A579" s="23" t="s">
        <v>172</v>
      </c>
      <c r="B579" s="60" t="s">
        <v>203</v>
      </c>
      <c r="C579" s="24" t="s">
        <v>223</v>
      </c>
      <c r="D579" s="79"/>
      <c r="E579" s="79"/>
      <c r="F579" s="78">
        <f t="shared" si="23"/>
        <v>0</v>
      </c>
    </row>
    <row r="580" spans="1:6" ht="23.25" customHeight="1" hidden="1">
      <c r="A580" s="23" t="s">
        <v>179</v>
      </c>
      <c r="B580" s="60" t="s">
        <v>203</v>
      </c>
      <c r="C580" s="24" t="s">
        <v>253</v>
      </c>
      <c r="D580" s="78">
        <f>SUM(D581:D586)</f>
        <v>0</v>
      </c>
      <c r="E580" s="78">
        <f>SUM(E581:E586)</f>
        <v>0</v>
      </c>
      <c r="F580" s="78">
        <f t="shared" si="23"/>
        <v>0</v>
      </c>
    </row>
    <row r="581" spans="1:6" ht="15" customHeight="1" hidden="1">
      <c r="A581" s="23" t="s">
        <v>180</v>
      </c>
      <c r="B581" s="60" t="s">
        <v>203</v>
      </c>
      <c r="C581" s="24" t="s">
        <v>254</v>
      </c>
      <c r="D581" s="79"/>
      <c r="E581" s="79"/>
      <c r="F581" s="78">
        <f t="shared" si="23"/>
        <v>0</v>
      </c>
    </row>
    <row r="582" spans="1:6" ht="18.75" customHeight="1" hidden="1">
      <c r="A582" s="23" t="s">
        <v>173</v>
      </c>
      <c r="B582" s="60" t="s">
        <v>203</v>
      </c>
      <c r="C582" s="24" t="s">
        <v>255</v>
      </c>
      <c r="D582" s="79"/>
      <c r="E582" s="79"/>
      <c r="F582" s="78">
        <f t="shared" si="23"/>
        <v>0</v>
      </c>
    </row>
    <row r="583" spans="1:6" ht="14.25" customHeight="1" hidden="1">
      <c r="A583" s="23" t="s">
        <v>181</v>
      </c>
      <c r="B583" s="60" t="s">
        <v>203</v>
      </c>
      <c r="C583" s="24" t="s">
        <v>256</v>
      </c>
      <c r="D583" s="79"/>
      <c r="E583" s="79"/>
      <c r="F583" s="78">
        <f t="shared" si="23"/>
        <v>0</v>
      </c>
    </row>
    <row r="584" spans="1:6" ht="12" customHeight="1" hidden="1">
      <c r="A584" s="23" t="s">
        <v>182</v>
      </c>
      <c r="B584" s="60" t="s">
        <v>203</v>
      </c>
      <c r="C584" s="24" t="s">
        <v>257</v>
      </c>
      <c r="D584" s="79"/>
      <c r="E584" s="79"/>
      <c r="F584" s="78">
        <f t="shared" si="23"/>
        <v>0</v>
      </c>
    </row>
    <row r="585" spans="1:6" ht="19.5" customHeight="1" hidden="1">
      <c r="A585" s="23" t="s">
        <v>183</v>
      </c>
      <c r="B585" s="60" t="s">
        <v>203</v>
      </c>
      <c r="C585" s="24" t="s">
        <v>258</v>
      </c>
      <c r="D585" s="79"/>
      <c r="E585" s="79"/>
      <c r="F585" s="78">
        <f t="shared" si="23"/>
        <v>0</v>
      </c>
    </row>
    <row r="586" spans="1:6" ht="18" customHeight="1" hidden="1">
      <c r="A586" s="23" t="s">
        <v>184</v>
      </c>
      <c r="B586" s="60" t="s">
        <v>203</v>
      </c>
      <c r="C586" s="24" t="s">
        <v>259</v>
      </c>
      <c r="D586" s="79"/>
      <c r="E586" s="79"/>
      <c r="F586" s="78">
        <f t="shared" si="23"/>
        <v>0</v>
      </c>
    </row>
    <row r="587" spans="1:6" ht="21" customHeight="1" hidden="1">
      <c r="A587" s="23" t="s">
        <v>185</v>
      </c>
      <c r="B587" s="60" t="s">
        <v>203</v>
      </c>
      <c r="C587" s="24" t="s">
        <v>260</v>
      </c>
      <c r="D587" s="78">
        <f>SUM(D588:D588)</f>
        <v>0</v>
      </c>
      <c r="E587" s="78">
        <f>SUM(E588:E588)</f>
        <v>0</v>
      </c>
      <c r="F587" s="78">
        <f t="shared" si="23"/>
        <v>0</v>
      </c>
    </row>
    <row r="588" spans="1:6" s="26" customFormat="1" ht="18" customHeight="1" hidden="1">
      <c r="A588" s="23" t="s">
        <v>186</v>
      </c>
      <c r="B588" s="60" t="s">
        <v>203</v>
      </c>
      <c r="C588" s="24" t="s">
        <v>261</v>
      </c>
      <c r="D588" s="79"/>
      <c r="E588" s="79"/>
      <c r="F588" s="78">
        <f t="shared" si="23"/>
        <v>0</v>
      </c>
    </row>
    <row r="589" spans="1:6" ht="24.75" customHeight="1" hidden="1">
      <c r="A589" s="23" t="s">
        <v>171</v>
      </c>
      <c r="B589" s="60" t="s">
        <v>203</v>
      </c>
      <c r="C589" s="24" t="s">
        <v>262</v>
      </c>
      <c r="D589" s="79"/>
      <c r="E589" s="79"/>
      <c r="F589" s="78">
        <f t="shared" si="23"/>
        <v>0</v>
      </c>
    </row>
    <row r="590" spans="1:6" ht="27.75" customHeight="1" hidden="1">
      <c r="A590" s="23" t="s">
        <v>187</v>
      </c>
      <c r="B590" s="60" t="s">
        <v>203</v>
      </c>
      <c r="C590" s="24" t="s">
        <v>263</v>
      </c>
      <c r="D590" s="78">
        <f>SUM(D591:D592)</f>
        <v>0</v>
      </c>
      <c r="E590" s="78">
        <f>SUM(E591:E592)</f>
        <v>0</v>
      </c>
      <c r="F590" s="78">
        <f t="shared" si="23"/>
        <v>0</v>
      </c>
    </row>
    <row r="591" spans="1:6" ht="17.25" customHeight="1" hidden="1">
      <c r="A591" s="23" t="s">
        <v>188</v>
      </c>
      <c r="B591" s="60" t="s">
        <v>203</v>
      </c>
      <c r="C591" s="24" t="s">
        <v>264</v>
      </c>
      <c r="D591" s="79"/>
      <c r="E591" s="79"/>
      <c r="F591" s="78">
        <f t="shared" si="23"/>
        <v>0</v>
      </c>
    </row>
    <row r="592" spans="1:6" ht="25.5" customHeight="1" hidden="1">
      <c r="A592" s="23" t="s">
        <v>189</v>
      </c>
      <c r="B592" s="60" t="s">
        <v>203</v>
      </c>
      <c r="C592" s="24" t="s">
        <v>265</v>
      </c>
      <c r="D592" s="79"/>
      <c r="E592" s="79"/>
      <c r="F592" s="78">
        <f t="shared" si="23"/>
        <v>0</v>
      </c>
    </row>
    <row r="593" spans="1:6" ht="0.75" customHeight="1" hidden="1">
      <c r="A593" s="39" t="s">
        <v>217</v>
      </c>
      <c r="B593" s="32" t="s">
        <v>203</v>
      </c>
      <c r="C593" s="18" t="s">
        <v>211</v>
      </c>
      <c r="D593" s="82">
        <f>D594+D609</f>
        <v>0</v>
      </c>
      <c r="E593" s="82">
        <f>E594+E609</f>
        <v>0</v>
      </c>
      <c r="F593" s="78">
        <f t="shared" si="23"/>
        <v>0</v>
      </c>
    </row>
    <row r="594" spans="1:6" ht="20.25" customHeight="1" hidden="1">
      <c r="A594" s="23" t="s">
        <v>176</v>
      </c>
      <c r="B594" s="60" t="s">
        <v>203</v>
      </c>
      <c r="C594" s="24" t="s">
        <v>212</v>
      </c>
      <c r="D594" s="78">
        <f>D595+D599+D606+D608</f>
        <v>0</v>
      </c>
      <c r="E594" s="78">
        <f>E595+E599+E606+E608</f>
        <v>0</v>
      </c>
      <c r="F594" s="78">
        <f t="shared" si="23"/>
        <v>0</v>
      </c>
    </row>
    <row r="595" spans="1:6" ht="26.25" customHeight="1" hidden="1">
      <c r="A595" s="23" t="s">
        <v>177</v>
      </c>
      <c r="B595" s="60" t="s">
        <v>203</v>
      </c>
      <c r="C595" s="24" t="s">
        <v>213</v>
      </c>
      <c r="D595" s="78">
        <f>SUM(D596:D598)</f>
        <v>0</v>
      </c>
      <c r="E595" s="78">
        <f>SUM(E596:E598)</f>
        <v>0</v>
      </c>
      <c r="F595" s="78">
        <f t="shared" si="23"/>
        <v>0</v>
      </c>
    </row>
    <row r="596" spans="1:6" ht="23.25" customHeight="1" hidden="1">
      <c r="A596" s="23" t="s">
        <v>80</v>
      </c>
      <c r="B596" s="60" t="s">
        <v>203</v>
      </c>
      <c r="C596" s="24" t="s">
        <v>214</v>
      </c>
      <c r="D596" s="79"/>
      <c r="E596" s="79"/>
      <c r="F596" s="78">
        <f t="shared" si="23"/>
        <v>0</v>
      </c>
    </row>
    <row r="597" spans="1:6" ht="24.75" customHeight="1" hidden="1">
      <c r="A597" s="23" t="s">
        <v>178</v>
      </c>
      <c r="B597" s="60" t="s">
        <v>203</v>
      </c>
      <c r="C597" s="24" t="s">
        <v>215</v>
      </c>
      <c r="D597" s="79"/>
      <c r="E597" s="79"/>
      <c r="F597" s="78">
        <f t="shared" si="23"/>
        <v>0</v>
      </c>
    </row>
    <row r="598" spans="1:6" ht="24" customHeight="1" hidden="1">
      <c r="A598" s="23" t="s">
        <v>172</v>
      </c>
      <c r="B598" s="60" t="s">
        <v>203</v>
      </c>
      <c r="C598" s="24" t="s">
        <v>216</v>
      </c>
      <c r="D598" s="79"/>
      <c r="E598" s="79"/>
      <c r="F598" s="78">
        <f t="shared" si="23"/>
        <v>0</v>
      </c>
    </row>
    <row r="599" spans="1:6" ht="21.75" customHeight="1" hidden="1">
      <c r="A599" s="23" t="s">
        <v>179</v>
      </c>
      <c r="B599" s="60" t="s">
        <v>203</v>
      </c>
      <c r="C599" s="24" t="s">
        <v>267</v>
      </c>
      <c r="D599" s="78">
        <f>SUM(D600:D605)</f>
        <v>0</v>
      </c>
      <c r="E599" s="78">
        <f>SUM(E600:E605)</f>
        <v>0</v>
      </c>
      <c r="F599" s="78">
        <f t="shared" si="23"/>
        <v>0</v>
      </c>
    </row>
    <row r="600" spans="1:6" ht="20.25" customHeight="1" hidden="1">
      <c r="A600" s="23" t="s">
        <v>180</v>
      </c>
      <c r="B600" s="60" t="s">
        <v>203</v>
      </c>
      <c r="C600" s="24" t="s">
        <v>268</v>
      </c>
      <c r="D600" s="79"/>
      <c r="E600" s="79"/>
      <c r="F600" s="78">
        <f t="shared" si="23"/>
        <v>0</v>
      </c>
    </row>
    <row r="601" spans="1:6" ht="18" customHeight="1" hidden="1">
      <c r="A601" s="23" t="s">
        <v>173</v>
      </c>
      <c r="B601" s="60" t="s">
        <v>203</v>
      </c>
      <c r="C601" s="24" t="s">
        <v>269</v>
      </c>
      <c r="D601" s="79"/>
      <c r="E601" s="79"/>
      <c r="F601" s="78">
        <f t="shared" si="23"/>
        <v>0</v>
      </c>
    </row>
    <row r="602" spans="1:6" ht="18.75" customHeight="1" hidden="1">
      <c r="A602" s="23" t="s">
        <v>181</v>
      </c>
      <c r="B602" s="60" t="s">
        <v>203</v>
      </c>
      <c r="C602" s="24" t="s">
        <v>270</v>
      </c>
      <c r="D602" s="79"/>
      <c r="E602" s="79"/>
      <c r="F602" s="78">
        <f t="shared" si="23"/>
        <v>0</v>
      </c>
    </row>
    <row r="603" spans="1:6" ht="20.25" customHeight="1" hidden="1">
      <c r="A603" s="23" t="s">
        <v>182</v>
      </c>
      <c r="B603" s="60" t="s">
        <v>203</v>
      </c>
      <c r="C603" s="24" t="s">
        <v>271</v>
      </c>
      <c r="D603" s="79"/>
      <c r="E603" s="79"/>
      <c r="F603" s="78">
        <f t="shared" si="23"/>
        <v>0</v>
      </c>
    </row>
    <row r="604" spans="1:6" ht="15" customHeight="1" hidden="1">
      <c r="A604" s="23" t="s">
        <v>183</v>
      </c>
      <c r="B604" s="60" t="s">
        <v>203</v>
      </c>
      <c r="C604" s="24" t="s">
        <v>272</v>
      </c>
      <c r="D604" s="79"/>
      <c r="E604" s="79"/>
      <c r="F604" s="78">
        <f t="shared" si="23"/>
        <v>0</v>
      </c>
    </row>
    <row r="605" spans="1:6" ht="17.25" customHeight="1" hidden="1">
      <c r="A605" s="23" t="s">
        <v>184</v>
      </c>
      <c r="B605" s="60" t="s">
        <v>203</v>
      </c>
      <c r="C605" s="24" t="s">
        <v>273</v>
      </c>
      <c r="D605" s="79"/>
      <c r="E605" s="79"/>
      <c r="F605" s="78">
        <f t="shared" si="23"/>
        <v>0</v>
      </c>
    </row>
    <row r="606" spans="1:6" ht="18" customHeight="1" hidden="1">
      <c r="A606" s="23" t="s">
        <v>185</v>
      </c>
      <c r="B606" s="60" t="s">
        <v>203</v>
      </c>
      <c r="C606" s="24" t="s">
        <v>274</v>
      </c>
      <c r="D606" s="78">
        <f>SUM(D607:D607)</f>
        <v>0</v>
      </c>
      <c r="E606" s="78">
        <f>SUM(E607:E607)</f>
        <v>0</v>
      </c>
      <c r="F606" s="78">
        <f t="shared" si="23"/>
        <v>0</v>
      </c>
    </row>
    <row r="607" spans="1:6" ht="11.25" customHeight="1" hidden="1">
      <c r="A607" s="23" t="s">
        <v>186</v>
      </c>
      <c r="B607" s="60" t="s">
        <v>203</v>
      </c>
      <c r="C607" s="24" t="s">
        <v>275</v>
      </c>
      <c r="D607" s="79"/>
      <c r="E607" s="79"/>
      <c r="F607" s="78">
        <f t="shared" si="23"/>
        <v>0</v>
      </c>
    </row>
    <row r="608" spans="1:6" ht="14.25" customHeight="1" hidden="1">
      <c r="A608" s="23" t="s">
        <v>171</v>
      </c>
      <c r="B608" s="60" t="s">
        <v>203</v>
      </c>
      <c r="C608" s="24" t="s">
        <v>276</v>
      </c>
      <c r="D608" s="79"/>
      <c r="E608" s="79"/>
      <c r="F608" s="78">
        <f t="shared" si="23"/>
        <v>0</v>
      </c>
    </row>
    <row r="609" spans="1:6" ht="12.75" hidden="1">
      <c r="A609" s="23" t="s">
        <v>187</v>
      </c>
      <c r="B609" s="60" t="s">
        <v>203</v>
      </c>
      <c r="C609" s="24" t="s">
        <v>277</v>
      </c>
      <c r="D609" s="78">
        <f>SUM(D610:D611)</f>
        <v>0</v>
      </c>
      <c r="E609" s="78">
        <f>SUM(E610:E611)</f>
        <v>0</v>
      </c>
      <c r="F609" s="78">
        <f t="shared" si="23"/>
        <v>0</v>
      </c>
    </row>
    <row r="610" spans="1:6" ht="22.5" hidden="1">
      <c r="A610" s="23" t="s">
        <v>188</v>
      </c>
      <c r="B610" s="60" t="s">
        <v>203</v>
      </c>
      <c r="C610" s="24" t="s">
        <v>278</v>
      </c>
      <c r="D610" s="79"/>
      <c r="E610" s="79"/>
      <c r="F610" s="78">
        <f t="shared" si="23"/>
        <v>0</v>
      </c>
    </row>
    <row r="611" spans="1:6" ht="22.5" hidden="1">
      <c r="A611" s="23" t="s">
        <v>189</v>
      </c>
      <c r="B611" s="60" t="s">
        <v>203</v>
      </c>
      <c r="C611" s="24" t="s">
        <v>279</v>
      </c>
      <c r="D611" s="79"/>
      <c r="E611" s="79"/>
      <c r="F611" s="78">
        <f t="shared" si="23"/>
        <v>0</v>
      </c>
    </row>
    <row r="612" spans="1:6" ht="14.25" customHeight="1">
      <c r="A612" s="198" t="s">
        <v>0</v>
      </c>
      <c r="B612" s="199" t="s">
        <v>203</v>
      </c>
      <c r="C612" s="188" t="s">
        <v>853</v>
      </c>
      <c r="D612" s="189">
        <f>D613+D615</f>
        <v>3370000</v>
      </c>
      <c r="E612" s="189">
        <f>E613+E615</f>
        <v>537993</v>
      </c>
      <c r="F612" s="78">
        <f>D612-E612</f>
        <v>2832007</v>
      </c>
    </row>
    <row r="613" spans="1:6" ht="18" customHeight="1">
      <c r="A613" s="23" t="s">
        <v>361</v>
      </c>
      <c r="B613" s="24" t="s">
        <v>203</v>
      </c>
      <c r="C613" s="24" t="s">
        <v>761</v>
      </c>
      <c r="D613" s="139">
        <f>D614</f>
        <v>3330000</v>
      </c>
      <c r="E613" s="139">
        <f>E614</f>
        <v>537993</v>
      </c>
      <c r="F613" s="78">
        <f>D613-E613</f>
        <v>2792007</v>
      </c>
    </row>
    <row r="614" spans="1:6" ht="18" customHeight="1">
      <c r="A614" s="21" t="s">
        <v>763</v>
      </c>
      <c r="B614" s="166">
        <v>200</v>
      </c>
      <c r="C614" s="168" t="s">
        <v>762</v>
      </c>
      <c r="D614" s="79">
        <v>3330000</v>
      </c>
      <c r="E614" s="79">
        <v>537993</v>
      </c>
      <c r="F614" s="79">
        <f>D614-E614</f>
        <v>2792007</v>
      </c>
    </row>
    <row r="615" spans="1:6" ht="18" customHeight="1">
      <c r="A615" s="23" t="s">
        <v>361</v>
      </c>
      <c r="B615" s="24" t="s">
        <v>203</v>
      </c>
      <c r="C615" s="24" t="s">
        <v>851</v>
      </c>
      <c r="D615" s="139">
        <f>D616</f>
        <v>40000</v>
      </c>
      <c r="E615" s="139">
        <f>E616</f>
        <v>0</v>
      </c>
      <c r="F615" s="78">
        <f>D615-E615</f>
        <v>40000</v>
      </c>
    </row>
    <row r="616" spans="1:6" ht="15" customHeight="1">
      <c r="A616" s="21" t="s">
        <v>854</v>
      </c>
      <c r="B616" s="166">
        <v>200</v>
      </c>
      <c r="C616" s="168" t="s">
        <v>852</v>
      </c>
      <c r="D616" s="79">
        <v>40000</v>
      </c>
      <c r="E616" s="79"/>
      <c r="F616" s="79">
        <f>D616-E616</f>
        <v>40000</v>
      </c>
    </row>
    <row r="617" spans="1:6" ht="12" customHeight="1">
      <c r="A617" s="128" t="s">
        <v>280</v>
      </c>
      <c r="B617" s="43" t="s">
        <v>203</v>
      </c>
      <c r="C617" s="129" t="s">
        <v>756</v>
      </c>
      <c r="D617" s="81">
        <f>D618+D622</f>
        <v>3373372</v>
      </c>
      <c r="E617" s="81">
        <f>E618+E622</f>
        <v>2767140</v>
      </c>
      <c r="F617" s="78"/>
    </row>
    <row r="618" spans="1:6" ht="12.75">
      <c r="A618" s="128" t="s">
        <v>1</v>
      </c>
      <c r="B618" s="151" t="s">
        <v>203</v>
      </c>
      <c r="C618" s="129" t="s">
        <v>764</v>
      </c>
      <c r="D618" s="81">
        <f>D619</f>
        <v>3370000</v>
      </c>
      <c r="E618" s="81">
        <f>E619</f>
        <v>2767140</v>
      </c>
      <c r="F618" s="78">
        <f t="shared" si="23"/>
        <v>602860</v>
      </c>
    </row>
    <row r="619" spans="1:6" ht="12.75">
      <c r="A619" s="23" t="s">
        <v>176</v>
      </c>
      <c r="B619" s="60" t="s">
        <v>203</v>
      </c>
      <c r="C619" s="24" t="s">
        <v>766</v>
      </c>
      <c r="D619" s="78">
        <f>D620</f>
        <v>3370000</v>
      </c>
      <c r="E619" s="78">
        <f>E620</f>
        <v>2767140</v>
      </c>
      <c r="F619" s="78">
        <f t="shared" si="23"/>
        <v>602860</v>
      </c>
    </row>
    <row r="620" spans="1:6" ht="19.5" customHeight="1">
      <c r="A620" s="23" t="s">
        <v>361</v>
      </c>
      <c r="B620" s="60" t="s">
        <v>203</v>
      </c>
      <c r="C620" s="24" t="s">
        <v>767</v>
      </c>
      <c r="D620" s="78">
        <f>SUM(D621:D621)</f>
        <v>3370000</v>
      </c>
      <c r="E620" s="78">
        <f>SUM(E621:E621)</f>
        <v>2767140</v>
      </c>
      <c r="F620" s="78">
        <f t="shared" si="23"/>
        <v>602860</v>
      </c>
    </row>
    <row r="621" spans="1:6" s="15" customFormat="1" ht="21.75" customHeight="1">
      <c r="A621" s="21" t="s">
        <v>360</v>
      </c>
      <c r="B621" s="166">
        <v>200</v>
      </c>
      <c r="C621" s="168" t="s">
        <v>765</v>
      </c>
      <c r="D621" s="79">
        <v>3370000</v>
      </c>
      <c r="E621" s="79">
        <v>2767140</v>
      </c>
      <c r="F621" s="79">
        <f>D621-E621</f>
        <v>602860</v>
      </c>
    </row>
    <row r="622" spans="1:6" s="15" customFormat="1" ht="15" customHeight="1">
      <c r="A622" s="127" t="s">
        <v>446</v>
      </c>
      <c r="B622" s="59" t="s">
        <v>203</v>
      </c>
      <c r="C622" s="20" t="s">
        <v>859</v>
      </c>
      <c r="D622" s="81">
        <f aca="true" t="shared" si="24" ref="D622:E624">D623</f>
        <v>3372</v>
      </c>
      <c r="E622" s="81">
        <f t="shared" si="24"/>
        <v>0</v>
      </c>
      <c r="F622" s="78">
        <f t="shared" si="23"/>
        <v>3372</v>
      </c>
    </row>
    <row r="623" spans="1:6" s="15" customFormat="1" ht="12" customHeight="1">
      <c r="A623" s="126" t="s">
        <v>176</v>
      </c>
      <c r="B623" s="60" t="s">
        <v>203</v>
      </c>
      <c r="C623" s="24" t="s">
        <v>858</v>
      </c>
      <c r="D623" s="178">
        <f t="shared" si="24"/>
        <v>3372</v>
      </c>
      <c r="E623" s="178">
        <f t="shared" si="24"/>
        <v>0</v>
      </c>
      <c r="F623" s="78">
        <f t="shared" si="23"/>
        <v>3372</v>
      </c>
    </row>
    <row r="624" spans="1:6" s="15" customFormat="1" ht="23.25" customHeight="1">
      <c r="A624" s="201" t="s">
        <v>360</v>
      </c>
      <c r="B624" s="60" t="s">
        <v>203</v>
      </c>
      <c r="C624" s="24" t="s">
        <v>857</v>
      </c>
      <c r="D624" s="178">
        <f t="shared" si="24"/>
        <v>3372</v>
      </c>
      <c r="E624" s="178">
        <f t="shared" si="24"/>
        <v>0</v>
      </c>
      <c r="F624" s="78">
        <f t="shared" si="23"/>
        <v>3372</v>
      </c>
    </row>
    <row r="625" spans="1:6" s="15" customFormat="1" ht="15.75" customHeight="1">
      <c r="A625" s="21" t="s">
        <v>856</v>
      </c>
      <c r="B625" s="166">
        <v>200</v>
      </c>
      <c r="C625" s="168" t="s">
        <v>855</v>
      </c>
      <c r="D625" s="79">
        <v>3372</v>
      </c>
      <c r="E625" s="79"/>
      <c r="F625" s="79">
        <f>D625-E625</f>
        <v>3372</v>
      </c>
    </row>
    <row r="626" spans="1:21" s="34" customFormat="1" ht="15.75" customHeight="1">
      <c r="A626" s="135" t="s">
        <v>354</v>
      </c>
      <c r="B626" s="43" t="s">
        <v>203</v>
      </c>
      <c r="C626" s="20" t="s">
        <v>768</v>
      </c>
      <c r="D626" s="81">
        <f>D627+D632</f>
        <v>300000</v>
      </c>
      <c r="E626" s="81">
        <f>E627+E632</f>
        <v>70520</v>
      </c>
      <c r="F626" s="78">
        <f aca="true" t="shared" si="25" ref="F626:F655">D626-E626</f>
        <v>229480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s="34" customFormat="1" ht="15.75" customHeight="1">
      <c r="A627" s="126" t="s">
        <v>176</v>
      </c>
      <c r="B627" s="140">
        <v>200</v>
      </c>
      <c r="C627" s="141" t="s">
        <v>769</v>
      </c>
      <c r="D627" s="142">
        <f>D628+D630</f>
        <v>32420</v>
      </c>
      <c r="E627" s="142">
        <f>E628+E630</f>
        <v>29748.7</v>
      </c>
      <c r="F627" s="78">
        <f t="shared" si="25"/>
        <v>2671.3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s="34" customFormat="1" ht="13.5" customHeight="1">
      <c r="A628" s="126" t="s">
        <v>410</v>
      </c>
      <c r="B628" s="140">
        <v>200</v>
      </c>
      <c r="C628" s="141" t="s">
        <v>770</v>
      </c>
      <c r="D628" s="142">
        <f>D629</f>
        <v>0</v>
      </c>
      <c r="E628" s="142">
        <f>E629</f>
        <v>0</v>
      </c>
      <c r="F628" s="78">
        <f t="shared" si="25"/>
        <v>0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s="34" customFormat="1" ht="12" customHeight="1">
      <c r="A629" s="21" t="s">
        <v>173</v>
      </c>
      <c r="B629" s="14" t="s">
        <v>203</v>
      </c>
      <c r="C629" s="22" t="s">
        <v>771</v>
      </c>
      <c r="D629" s="143">
        <f>10000-10000</f>
        <v>0</v>
      </c>
      <c r="E629" s="143">
        <v>0</v>
      </c>
      <c r="F629" s="143">
        <f>D629-E629</f>
        <v>0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 s="34" customFormat="1" ht="13.5" customHeight="1">
      <c r="A630" s="126" t="s">
        <v>171</v>
      </c>
      <c r="B630" s="140">
        <v>200</v>
      </c>
      <c r="C630" s="141" t="s">
        <v>816</v>
      </c>
      <c r="D630" s="142">
        <f>D631</f>
        <v>32420</v>
      </c>
      <c r="E630" s="142">
        <f>E631</f>
        <v>29748.7</v>
      </c>
      <c r="F630" s="78">
        <f>D630-E630</f>
        <v>2671.3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34" customFormat="1" ht="12" customHeight="1">
      <c r="A631" s="21" t="s">
        <v>171</v>
      </c>
      <c r="B631" s="14" t="s">
        <v>203</v>
      </c>
      <c r="C631" s="22" t="s">
        <v>816</v>
      </c>
      <c r="D631" s="143">
        <f>22420+10000</f>
        <v>32420</v>
      </c>
      <c r="E631" s="143">
        <v>29748.7</v>
      </c>
      <c r="F631" s="143">
        <f>D631-E631</f>
        <v>2671.3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34" customFormat="1" ht="13.5" customHeight="1">
      <c r="A632" s="23" t="s">
        <v>187</v>
      </c>
      <c r="B632" s="60" t="s">
        <v>203</v>
      </c>
      <c r="C632" s="24" t="s">
        <v>772</v>
      </c>
      <c r="D632" s="178">
        <f>SUM(D633:D634)</f>
        <v>267580</v>
      </c>
      <c r="E632" s="178">
        <f>SUM(E633:E634)</f>
        <v>40771.3</v>
      </c>
      <c r="F632" s="78">
        <f t="shared" si="25"/>
        <v>226808.7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34" customFormat="1" ht="18.75" customHeight="1">
      <c r="A633" s="21" t="s">
        <v>188</v>
      </c>
      <c r="B633" s="61" t="s">
        <v>203</v>
      </c>
      <c r="C633" s="22" t="s">
        <v>860</v>
      </c>
      <c r="D633" s="79">
        <v>17000</v>
      </c>
      <c r="E633" s="79">
        <v>16925</v>
      </c>
      <c r="F633" s="79">
        <f>D633-E633</f>
        <v>75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34" customFormat="1" ht="21" customHeight="1">
      <c r="A634" s="21" t="s">
        <v>189</v>
      </c>
      <c r="B634" s="14" t="s">
        <v>203</v>
      </c>
      <c r="C634" s="22" t="s">
        <v>773</v>
      </c>
      <c r="D634" s="79">
        <f>267580-17000</f>
        <v>250580</v>
      </c>
      <c r="E634" s="79">
        <v>23846.3</v>
      </c>
      <c r="F634" s="79">
        <f aca="true" t="shared" si="26" ref="F634:F643">D634-E634</f>
        <v>226733.7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34" customFormat="1" ht="26.25" customHeight="1">
      <c r="A635" s="135" t="s">
        <v>818</v>
      </c>
      <c r="B635" s="43" t="s">
        <v>203</v>
      </c>
      <c r="C635" s="20" t="s">
        <v>819</v>
      </c>
      <c r="D635" s="81">
        <f aca="true" t="shared" si="27" ref="D635:E637">D636</f>
        <v>4487630</v>
      </c>
      <c r="E635" s="81">
        <f t="shared" si="27"/>
        <v>1800000</v>
      </c>
      <c r="F635" s="78">
        <f t="shared" si="26"/>
        <v>2687630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34" customFormat="1" ht="33.75" customHeight="1">
      <c r="A636" s="175" t="s">
        <v>821</v>
      </c>
      <c r="B636" s="213">
        <v>200</v>
      </c>
      <c r="C636" s="217" t="s">
        <v>820</v>
      </c>
      <c r="D636" s="218">
        <f t="shared" si="27"/>
        <v>4487630</v>
      </c>
      <c r="E636" s="218">
        <f t="shared" si="27"/>
        <v>1800000</v>
      </c>
      <c r="F636" s="178">
        <f t="shared" si="26"/>
        <v>2687630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34" customFormat="1" ht="22.5" customHeight="1">
      <c r="A637" s="214" t="s">
        <v>822</v>
      </c>
      <c r="B637" s="213">
        <v>200</v>
      </c>
      <c r="C637" s="217" t="s">
        <v>823</v>
      </c>
      <c r="D637" s="218">
        <f t="shared" si="27"/>
        <v>4487630</v>
      </c>
      <c r="E637" s="218">
        <f t="shared" si="27"/>
        <v>1800000</v>
      </c>
      <c r="F637" s="178">
        <f>D637-E637</f>
        <v>2687630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34" customFormat="1" ht="23.25" customHeight="1">
      <c r="A638" s="21" t="s">
        <v>360</v>
      </c>
      <c r="B638" s="212">
        <v>200</v>
      </c>
      <c r="C638" s="216" t="s">
        <v>824</v>
      </c>
      <c r="D638" s="215">
        <f>6800000-2312370</f>
        <v>4487630</v>
      </c>
      <c r="E638" s="215">
        <v>1800000</v>
      </c>
      <c r="F638" s="79">
        <f t="shared" si="26"/>
        <v>2687630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34" customFormat="1" ht="34.5" customHeight="1">
      <c r="A639" s="173" t="s">
        <v>250</v>
      </c>
      <c r="B639" s="64" t="s">
        <v>203</v>
      </c>
      <c r="C639" s="65" t="s">
        <v>195</v>
      </c>
      <c r="D639" s="80">
        <f aca="true" t="shared" si="28" ref="D639:E642">D640</f>
        <v>218000</v>
      </c>
      <c r="E639" s="80">
        <f t="shared" si="28"/>
        <v>217681.04</v>
      </c>
      <c r="F639" s="80">
        <f t="shared" si="26"/>
        <v>318.96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34" customFormat="1" ht="21" customHeight="1">
      <c r="A640" s="97" t="s">
        <v>249</v>
      </c>
      <c r="B640" s="37" t="s">
        <v>203</v>
      </c>
      <c r="C640" s="20" t="s">
        <v>774</v>
      </c>
      <c r="D640" s="81">
        <f t="shared" si="28"/>
        <v>218000</v>
      </c>
      <c r="E640" s="81">
        <f t="shared" si="28"/>
        <v>217681.04</v>
      </c>
      <c r="F640" s="81">
        <f t="shared" si="26"/>
        <v>318.96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s="34" customFormat="1" ht="13.5" customHeight="1">
      <c r="A641" s="23" t="s">
        <v>176</v>
      </c>
      <c r="B641" s="60" t="s">
        <v>203</v>
      </c>
      <c r="C641" s="24" t="s">
        <v>775</v>
      </c>
      <c r="D641" s="74">
        <f t="shared" si="28"/>
        <v>218000</v>
      </c>
      <c r="E641" s="74">
        <f t="shared" si="28"/>
        <v>217681.04</v>
      </c>
      <c r="F641" s="78">
        <f t="shared" si="26"/>
        <v>318.96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s="34" customFormat="1" ht="21.75" customHeight="1">
      <c r="A642" s="23" t="s">
        <v>186</v>
      </c>
      <c r="B642" s="60" t="s">
        <v>203</v>
      </c>
      <c r="C642" s="24" t="s">
        <v>776</v>
      </c>
      <c r="D642" s="74">
        <f t="shared" si="28"/>
        <v>218000</v>
      </c>
      <c r="E642" s="74">
        <f t="shared" si="28"/>
        <v>217681.04</v>
      </c>
      <c r="F642" s="78">
        <f t="shared" si="26"/>
        <v>318.96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s="34" customFormat="1" ht="21" customHeight="1">
      <c r="A643" s="23" t="s">
        <v>149</v>
      </c>
      <c r="B643" s="24" t="s">
        <v>203</v>
      </c>
      <c r="C643" s="24" t="s">
        <v>777</v>
      </c>
      <c r="D643" s="74">
        <f>570000-352000</f>
        <v>218000</v>
      </c>
      <c r="E643" s="74">
        <v>217681.04</v>
      </c>
      <c r="F643" s="78">
        <f t="shared" si="26"/>
        <v>318.96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s="34" customFormat="1" ht="14.25" customHeight="1">
      <c r="A644" s="94" t="s">
        <v>333</v>
      </c>
      <c r="B644" s="102" t="s">
        <v>203</v>
      </c>
      <c r="C644" s="63" t="s">
        <v>334</v>
      </c>
      <c r="D644" s="80">
        <f>D645</f>
        <v>3205000</v>
      </c>
      <c r="E644" s="80">
        <f>E645</f>
        <v>2068864</v>
      </c>
      <c r="F644" s="78">
        <f t="shared" si="25"/>
        <v>1136136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s="34" customFormat="1" ht="15" customHeight="1">
      <c r="A645" s="202" t="s">
        <v>281</v>
      </c>
      <c r="B645" s="151" t="s">
        <v>203</v>
      </c>
      <c r="C645" s="20" t="s">
        <v>335</v>
      </c>
      <c r="D645" s="81">
        <f>D646+D652</f>
        <v>3205000</v>
      </c>
      <c r="E645" s="81">
        <f>E646+E652</f>
        <v>2068864</v>
      </c>
      <c r="F645" s="78">
        <f t="shared" si="25"/>
        <v>1136136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1" s="34" customFormat="1" ht="15" customHeight="1">
      <c r="A646" s="23" t="s">
        <v>176</v>
      </c>
      <c r="B646" s="60" t="s">
        <v>203</v>
      </c>
      <c r="C646" s="24" t="s">
        <v>778</v>
      </c>
      <c r="D646" s="78">
        <f>D647+D649+D651</f>
        <v>3095000</v>
      </c>
      <c r="E646" s="78">
        <f>E647+E649+E651</f>
        <v>2038164</v>
      </c>
      <c r="F646" s="78">
        <f t="shared" si="25"/>
        <v>1056836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1" s="34" customFormat="1" ht="15.75" customHeight="1">
      <c r="A647" s="23" t="s">
        <v>179</v>
      </c>
      <c r="B647" s="60" t="s">
        <v>203</v>
      </c>
      <c r="C647" s="24" t="s">
        <v>779</v>
      </c>
      <c r="D647" s="78">
        <f>D648</f>
        <v>20000</v>
      </c>
      <c r="E647" s="78">
        <f>E648</f>
        <v>1248</v>
      </c>
      <c r="F647" s="78">
        <f t="shared" si="25"/>
        <v>18752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1" s="34" customFormat="1" ht="13.5" customHeight="1">
      <c r="A648" s="23" t="s">
        <v>173</v>
      </c>
      <c r="B648" s="60" t="s">
        <v>203</v>
      </c>
      <c r="C648" s="24" t="s">
        <v>780</v>
      </c>
      <c r="D648" s="78">
        <f>D663</f>
        <v>20000</v>
      </c>
      <c r="E648" s="78">
        <f>E663</f>
        <v>1248</v>
      </c>
      <c r="F648" s="78">
        <f t="shared" si="25"/>
        <v>18752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6" ht="21" customHeight="1">
      <c r="A649" s="23" t="s">
        <v>361</v>
      </c>
      <c r="B649" s="60" t="s">
        <v>203</v>
      </c>
      <c r="C649" s="24" t="s">
        <v>782</v>
      </c>
      <c r="D649" s="78">
        <f>D650</f>
        <v>3000000</v>
      </c>
      <c r="E649" s="78">
        <f>E650</f>
        <v>1994936</v>
      </c>
      <c r="F649" s="78">
        <f t="shared" si="25"/>
        <v>1005064</v>
      </c>
    </row>
    <row r="650" spans="1:6" ht="24" customHeight="1">
      <c r="A650" s="23" t="s">
        <v>40</v>
      </c>
      <c r="B650" s="60" t="s">
        <v>203</v>
      </c>
      <c r="C650" s="24" t="s">
        <v>783</v>
      </c>
      <c r="D650" s="78">
        <f>D657+D659</f>
        <v>3000000</v>
      </c>
      <c r="E650" s="78">
        <f>E657+E659</f>
        <v>1994936</v>
      </c>
      <c r="F650" s="78">
        <f t="shared" si="25"/>
        <v>1005064</v>
      </c>
    </row>
    <row r="651" spans="1:6" ht="12" customHeight="1">
      <c r="A651" s="23" t="s">
        <v>171</v>
      </c>
      <c r="B651" s="60" t="s">
        <v>203</v>
      </c>
      <c r="C651" s="24" t="s">
        <v>784</v>
      </c>
      <c r="D651" s="78">
        <f>D664</f>
        <v>75000</v>
      </c>
      <c r="E651" s="78">
        <f>E664</f>
        <v>41980</v>
      </c>
      <c r="F651" s="78">
        <f t="shared" si="25"/>
        <v>33020</v>
      </c>
    </row>
    <row r="652" spans="1:6" ht="12" customHeight="1">
      <c r="A652" s="23" t="s">
        <v>187</v>
      </c>
      <c r="B652" s="24" t="s">
        <v>203</v>
      </c>
      <c r="C652" s="24" t="s">
        <v>781</v>
      </c>
      <c r="D652" s="78">
        <f>D653</f>
        <v>110000</v>
      </c>
      <c r="E652" s="78">
        <f>E653</f>
        <v>30700</v>
      </c>
      <c r="F652" s="78">
        <f t="shared" si="25"/>
        <v>79300</v>
      </c>
    </row>
    <row r="653" spans="1:6" ht="24.75" customHeight="1">
      <c r="A653" s="23" t="s">
        <v>189</v>
      </c>
      <c r="B653" s="24" t="s">
        <v>203</v>
      </c>
      <c r="C653" s="24" t="s">
        <v>785</v>
      </c>
      <c r="D653" s="78">
        <f>D666</f>
        <v>110000</v>
      </c>
      <c r="E653" s="78">
        <f>E666</f>
        <v>30700</v>
      </c>
      <c r="F653" s="78">
        <f t="shared" si="25"/>
        <v>79300</v>
      </c>
    </row>
    <row r="654" spans="1:6" ht="16.5" customHeight="1">
      <c r="A654" s="30" t="s">
        <v>786</v>
      </c>
      <c r="B654" s="20" t="s">
        <v>203</v>
      </c>
      <c r="C654" s="203" t="s">
        <v>787</v>
      </c>
      <c r="D654" s="136">
        <f aca="true" t="shared" si="29" ref="D654:E656">D655</f>
        <v>3000000</v>
      </c>
      <c r="E654" s="81">
        <f t="shared" si="29"/>
        <v>1994936</v>
      </c>
      <c r="F654" s="78">
        <f t="shared" si="25"/>
        <v>1005064</v>
      </c>
    </row>
    <row r="655" spans="1:6" ht="12.75" customHeight="1">
      <c r="A655" s="23" t="s">
        <v>3</v>
      </c>
      <c r="B655" s="60" t="s">
        <v>203</v>
      </c>
      <c r="C655" s="24" t="s">
        <v>788</v>
      </c>
      <c r="D655" s="78">
        <f t="shared" si="29"/>
        <v>3000000</v>
      </c>
      <c r="E655" s="78">
        <f t="shared" si="29"/>
        <v>1994936</v>
      </c>
      <c r="F655" s="78">
        <f t="shared" si="25"/>
        <v>1005064</v>
      </c>
    </row>
    <row r="656" spans="1:6" ht="23.25" customHeight="1">
      <c r="A656" s="23" t="s">
        <v>361</v>
      </c>
      <c r="B656" s="60" t="s">
        <v>203</v>
      </c>
      <c r="C656" s="24" t="s">
        <v>789</v>
      </c>
      <c r="D656" s="178">
        <f t="shared" si="29"/>
        <v>3000000</v>
      </c>
      <c r="E656" s="178">
        <f t="shared" si="29"/>
        <v>1994936</v>
      </c>
      <c r="F656" s="78">
        <f aca="true" t="shared" si="30" ref="F656:F666">D656-E656</f>
        <v>1005064</v>
      </c>
    </row>
    <row r="657" spans="1:6" ht="23.25" customHeight="1">
      <c r="A657" s="21" t="s">
        <v>360</v>
      </c>
      <c r="B657" s="61" t="s">
        <v>203</v>
      </c>
      <c r="C657" s="22" t="s">
        <v>790</v>
      </c>
      <c r="D657" s="79">
        <v>3000000</v>
      </c>
      <c r="E657" s="79">
        <v>1994936</v>
      </c>
      <c r="F657" s="78">
        <f t="shared" si="30"/>
        <v>1005064</v>
      </c>
    </row>
    <row r="658" spans="1:6" ht="16.5" customHeight="1">
      <c r="A658" s="23" t="s">
        <v>4</v>
      </c>
      <c r="B658" s="60" t="s">
        <v>203</v>
      </c>
      <c r="C658" s="24" t="s">
        <v>791</v>
      </c>
      <c r="D658" s="78">
        <f>D659</f>
        <v>0</v>
      </c>
      <c r="E658" s="78">
        <f>E659</f>
        <v>0</v>
      </c>
      <c r="F658" s="78">
        <f t="shared" si="30"/>
        <v>0</v>
      </c>
    </row>
    <row r="659" spans="1:6" s="15" customFormat="1" ht="22.5" customHeight="1">
      <c r="A659" s="21" t="s">
        <v>360</v>
      </c>
      <c r="B659" s="61" t="s">
        <v>203</v>
      </c>
      <c r="C659" s="22" t="s">
        <v>792</v>
      </c>
      <c r="D659" s="79"/>
      <c r="E659" s="79"/>
      <c r="F659" s="78">
        <f t="shared" si="30"/>
        <v>0</v>
      </c>
    </row>
    <row r="660" spans="1:6" s="15" customFormat="1" ht="25.5" customHeight="1">
      <c r="A660" s="23" t="s">
        <v>5</v>
      </c>
      <c r="B660" s="60" t="s">
        <v>203</v>
      </c>
      <c r="C660" s="24" t="s">
        <v>793</v>
      </c>
      <c r="D660" s="78">
        <f>D661+D665</f>
        <v>205000</v>
      </c>
      <c r="E660" s="78">
        <f>E661+E665</f>
        <v>73928</v>
      </c>
      <c r="F660" s="78">
        <f t="shared" si="30"/>
        <v>131072</v>
      </c>
    </row>
    <row r="661" spans="1:6" s="15" customFormat="1" ht="12.75" customHeight="1">
      <c r="A661" s="23" t="s">
        <v>176</v>
      </c>
      <c r="B661" s="60" t="s">
        <v>203</v>
      </c>
      <c r="C661" s="24" t="s">
        <v>795</v>
      </c>
      <c r="D661" s="178">
        <f>D664+D662</f>
        <v>95000</v>
      </c>
      <c r="E661" s="178">
        <f>E664+E662</f>
        <v>43228</v>
      </c>
      <c r="F661" s="78">
        <f t="shared" si="30"/>
        <v>51772</v>
      </c>
    </row>
    <row r="662" spans="1:6" s="15" customFormat="1" ht="12.75" customHeight="1">
      <c r="A662" s="21" t="s">
        <v>649</v>
      </c>
      <c r="B662" s="61" t="s">
        <v>203</v>
      </c>
      <c r="C662" s="22" t="s">
        <v>794</v>
      </c>
      <c r="D662" s="79">
        <f>D663</f>
        <v>20000</v>
      </c>
      <c r="E662" s="79">
        <f>E663</f>
        <v>1248</v>
      </c>
      <c r="F662" s="78">
        <f t="shared" si="30"/>
        <v>18752</v>
      </c>
    </row>
    <row r="663" spans="1:6" s="15" customFormat="1" ht="12.75" customHeight="1">
      <c r="A663" s="21" t="s">
        <v>173</v>
      </c>
      <c r="B663" s="61" t="s">
        <v>203</v>
      </c>
      <c r="C663" s="22" t="s">
        <v>796</v>
      </c>
      <c r="D663" s="79">
        <v>20000</v>
      </c>
      <c r="E663" s="79">
        <v>1248</v>
      </c>
      <c r="F663" s="78">
        <f t="shared" si="30"/>
        <v>18752</v>
      </c>
    </row>
    <row r="664" spans="1:6" s="15" customFormat="1" ht="14.25" customHeight="1">
      <c r="A664" s="21" t="s">
        <v>171</v>
      </c>
      <c r="B664" s="61" t="s">
        <v>203</v>
      </c>
      <c r="C664" s="22" t="s">
        <v>797</v>
      </c>
      <c r="D664" s="79">
        <v>75000</v>
      </c>
      <c r="E664" s="79">
        <v>41980</v>
      </c>
      <c r="F664" s="78">
        <f t="shared" si="30"/>
        <v>33020</v>
      </c>
    </row>
    <row r="665" spans="1:6" s="15" customFormat="1" ht="14.25" customHeight="1">
      <c r="A665" s="175" t="s">
        <v>187</v>
      </c>
      <c r="B665" s="205" t="s">
        <v>203</v>
      </c>
      <c r="C665" s="177" t="s">
        <v>798</v>
      </c>
      <c r="D665" s="178">
        <f>D666</f>
        <v>110000</v>
      </c>
      <c r="E665" s="178">
        <f>E666</f>
        <v>30700</v>
      </c>
      <c r="F665" s="78">
        <f t="shared" si="30"/>
        <v>79300</v>
      </c>
    </row>
    <row r="666" spans="1:6" s="15" customFormat="1" ht="22.5" customHeight="1">
      <c r="A666" s="21" t="s">
        <v>189</v>
      </c>
      <c r="B666" s="206" t="s">
        <v>203</v>
      </c>
      <c r="C666" s="22" t="s">
        <v>799</v>
      </c>
      <c r="D666" s="79">
        <v>110000</v>
      </c>
      <c r="E666" s="79">
        <v>30700</v>
      </c>
      <c r="F666" s="78">
        <f t="shared" si="30"/>
        <v>79300</v>
      </c>
    </row>
    <row r="667" spans="1:8" ht="12.75">
      <c r="A667" s="204" t="s">
        <v>196</v>
      </c>
      <c r="B667" s="205" t="s">
        <v>197</v>
      </c>
      <c r="C667" s="177" t="s">
        <v>198</v>
      </c>
      <c r="D667" s="178">
        <f>D15-D98</f>
        <v>-5438186.71</v>
      </c>
      <c r="E667" s="178">
        <f>E15-E98</f>
        <v>-4564956.95</v>
      </c>
      <c r="F667" s="78">
        <f>D667-E667</f>
        <v>-873229.76</v>
      </c>
      <c r="H667" s="88"/>
    </row>
    <row r="668" spans="1:6" ht="12.75">
      <c r="A668" s="47"/>
      <c r="B668" s="48"/>
      <c r="C668" s="107"/>
      <c r="D668" s="108"/>
      <c r="E668" s="109"/>
      <c r="F668" s="109"/>
    </row>
    <row r="669" spans="2:4" ht="10.5" customHeight="1">
      <c r="B669" s="46" t="s">
        <v>199</v>
      </c>
      <c r="C669" s="46"/>
      <c r="D669" s="46"/>
    </row>
    <row r="670" spans="1:8" s="15" customFormat="1" ht="21" customHeight="1">
      <c r="A670" s="49" t="s">
        <v>307</v>
      </c>
      <c r="B670" s="54">
        <v>500</v>
      </c>
      <c r="C670" s="137" t="s">
        <v>395</v>
      </c>
      <c r="D670" s="78">
        <f>D679+D681</f>
        <v>5438186.71</v>
      </c>
      <c r="E670" s="78">
        <f>E679+E681</f>
        <v>4564956.95</v>
      </c>
      <c r="F670" s="78">
        <f aca="true" t="shared" si="31" ref="F670:F676">D670-E670</f>
        <v>873229.76</v>
      </c>
      <c r="H670" s="144"/>
    </row>
    <row r="671" spans="1:6" s="15" customFormat="1" ht="36" customHeight="1">
      <c r="A671" s="49" t="s">
        <v>406</v>
      </c>
      <c r="B671" s="54" t="s">
        <v>403</v>
      </c>
      <c r="C671" s="137" t="s">
        <v>284</v>
      </c>
      <c r="D671" s="78">
        <f>D672+D678</f>
        <v>5438186.71</v>
      </c>
      <c r="E671" s="78">
        <f>E672+E678</f>
        <v>4564956.95</v>
      </c>
      <c r="F671" s="78">
        <f>D671-E671</f>
        <v>873229.76</v>
      </c>
    </row>
    <row r="672" spans="1:6" s="15" customFormat="1" ht="25.5" customHeight="1" hidden="1">
      <c r="A672" s="49" t="s">
        <v>400</v>
      </c>
      <c r="B672" s="54"/>
      <c r="C672" s="137" t="s">
        <v>394</v>
      </c>
      <c r="D672" s="78">
        <f>D673+D675</f>
        <v>0</v>
      </c>
      <c r="E672" s="78">
        <f>E673+E675</f>
        <v>0</v>
      </c>
      <c r="F672" s="78">
        <f t="shared" si="31"/>
        <v>0</v>
      </c>
    </row>
    <row r="673" spans="1:6" s="15" customFormat="1" ht="36" customHeight="1" hidden="1">
      <c r="A673" s="49" t="s">
        <v>401</v>
      </c>
      <c r="B673" s="54"/>
      <c r="C673" s="137" t="s">
        <v>396</v>
      </c>
      <c r="D673" s="123">
        <f>D674</f>
        <v>0</v>
      </c>
      <c r="E673" s="123">
        <f>E674</f>
        <v>0</v>
      </c>
      <c r="F673" s="78">
        <f t="shared" si="31"/>
        <v>0</v>
      </c>
    </row>
    <row r="674" spans="1:6" s="15" customFormat="1" ht="34.5" customHeight="1" hidden="1">
      <c r="A674" s="50" t="s">
        <v>401</v>
      </c>
      <c r="B674" s="13"/>
      <c r="C674" s="138" t="s">
        <v>397</v>
      </c>
      <c r="D674" s="123">
        <v>0</v>
      </c>
      <c r="E674" s="123">
        <v>0</v>
      </c>
      <c r="F674" s="78">
        <f t="shared" si="31"/>
        <v>0</v>
      </c>
    </row>
    <row r="675" spans="1:6" s="15" customFormat="1" ht="36" customHeight="1" hidden="1">
      <c r="A675" s="49" t="s">
        <v>398</v>
      </c>
      <c r="B675" s="54"/>
      <c r="C675" s="137" t="s">
        <v>402</v>
      </c>
      <c r="D675" s="78">
        <f>D676</f>
        <v>0</v>
      </c>
      <c r="E675" s="78">
        <f>E676</f>
        <v>0</v>
      </c>
      <c r="F675" s="78">
        <f t="shared" si="31"/>
        <v>0</v>
      </c>
    </row>
    <row r="676" spans="1:6" s="15" customFormat="1" ht="36.75" customHeight="1" hidden="1">
      <c r="A676" s="50" t="s">
        <v>398</v>
      </c>
      <c r="B676" s="55"/>
      <c r="C676" s="138" t="s">
        <v>399</v>
      </c>
      <c r="D676" s="123">
        <v>0</v>
      </c>
      <c r="E676" s="123">
        <v>0</v>
      </c>
      <c r="F676" s="78">
        <f t="shared" si="31"/>
        <v>0</v>
      </c>
    </row>
    <row r="677" spans="1:6" s="15" customFormat="1" ht="27" customHeight="1" hidden="1">
      <c r="A677" s="49" t="s">
        <v>407</v>
      </c>
      <c r="B677" s="55" t="s">
        <v>408</v>
      </c>
      <c r="C677" s="138" t="s">
        <v>284</v>
      </c>
      <c r="D677" s="123">
        <v>0</v>
      </c>
      <c r="E677" s="123">
        <v>0</v>
      </c>
      <c r="F677" s="78">
        <v>0</v>
      </c>
    </row>
    <row r="678" spans="1:6" s="15" customFormat="1" ht="13.5" customHeight="1">
      <c r="A678" s="50" t="s">
        <v>404</v>
      </c>
      <c r="B678" s="55" t="s">
        <v>405</v>
      </c>
      <c r="C678" s="138" t="s">
        <v>284</v>
      </c>
      <c r="D678" s="123">
        <f>D681+D679</f>
        <v>5438186.71</v>
      </c>
      <c r="E678" s="123">
        <f>E681+E679</f>
        <v>4564956.95</v>
      </c>
      <c r="F678" s="123">
        <f>D678-E678</f>
        <v>873229.76</v>
      </c>
    </row>
    <row r="679" spans="1:6" ht="19.5" customHeight="1">
      <c r="A679" s="208" t="s">
        <v>308</v>
      </c>
      <c r="B679" s="54">
        <v>710</v>
      </c>
      <c r="C679" s="137" t="s">
        <v>10</v>
      </c>
      <c r="D679" s="78">
        <f>D680</f>
        <v>-66042742</v>
      </c>
      <c r="E679" s="78">
        <f>E680</f>
        <v>-36672933.91</v>
      </c>
      <c r="F679" s="120">
        <f aca="true" t="shared" si="32" ref="F679:F685">D679-E679</f>
        <v>-29369808.09</v>
      </c>
    </row>
    <row r="680" spans="1:6" ht="21.75" customHeight="1">
      <c r="A680" s="50" t="s">
        <v>308</v>
      </c>
      <c r="B680" s="55">
        <v>710</v>
      </c>
      <c r="C680" s="138" t="s">
        <v>11</v>
      </c>
      <c r="D680" s="78">
        <f>-D15+D674</f>
        <v>-66042742</v>
      </c>
      <c r="E680" s="78">
        <f>-E15+E674</f>
        <v>-36672933.91</v>
      </c>
      <c r="F680" s="120">
        <f t="shared" si="32"/>
        <v>-29369808.09</v>
      </c>
    </row>
    <row r="681" spans="1:6" ht="20.25" customHeight="1">
      <c r="A681" s="49" t="s">
        <v>309</v>
      </c>
      <c r="B681" s="54">
        <v>720</v>
      </c>
      <c r="C681" s="137" t="s">
        <v>12</v>
      </c>
      <c r="D681" s="78">
        <f>D682</f>
        <v>71480928.71</v>
      </c>
      <c r="E681" s="78">
        <f>E682</f>
        <v>41237890.86</v>
      </c>
      <c r="F681" s="78">
        <f t="shared" si="32"/>
        <v>30243037.85</v>
      </c>
    </row>
    <row r="682" spans="1:6" ht="21.75" customHeight="1">
      <c r="A682" s="50" t="s">
        <v>6</v>
      </c>
      <c r="B682" s="55">
        <v>720</v>
      </c>
      <c r="C682" s="138" t="s">
        <v>13</v>
      </c>
      <c r="D682" s="78">
        <f>D98+D676</f>
        <v>71480928.71</v>
      </c>
      <c r="E682" s="78">
        <f>E98+E676</f>
        <v>41237890.86</v>
      </c>
      <c r="F682" s="78">
        <f>D682-E682</f>
        <v>30243037.85</v>
      </c>
    </row>
    <row r="683" spans="1:6" ht="12.75" hidden="1">
      <c r="A683" s="49" t="s">
        <v>7</v>
      </c>
      <c r="B683" s="54">
        <v>700</v>
      </c>
      <c r="C683" s="52" t="s">
        <v>14</v>
      </c>
      <c r="D683" s="11"/>
      <c r="E683" s="11"/>
      <c r="F683" s="11">
        <f t="shared" si="32"/>
        <v>0</v>
      </c>
    </row>
    <row r="684" spans="1:6" ht="22.5" hidden="1">
      <c r="A684" s="51" t="s">
        <v>8</v>
      </c>
      <c r="B684" s="56">
        <v>751</v>
      </c>
      <c r="C684" s="53" t="s">
        <v>15</v>
      </c>
      <c r="D684" s="3"/>
      <c r="E684" s="3"/>
      <c r="F684" s="11">
        <f t="shared" si="32"/>
        <v>0</v>
      </c>
    </row>
    <row r="685" spans="1:6" ht="8.25" customHeight="1" hidden="1">
      <c r="A685" s="51" t="s">
        <v>9</v>
      </c>
      <c r="B685" s="56">
        <v>752</v>
      </c>
      <c r="C685" s="53" t="s">
        <v>16</v>
      </c>
      <c r="D685" s="3"/>
      <c r="E685" s="3"/>
      <c r="F685" s="11">
        <f t="shared" si="32"/>
        <v>0</v>
      </c>
    </row>
    <row r="686" spans="1:5" ht="9.75" customHeight="1">
      <c r="A686" s="57" t="s">
        <v>17</v>
      </c>
      <c r="D686" s="25">
        <f>D667+D670</f>
        <v>0</v>
      </c>
      <c r="E686" s="25">
        <f>E667+E670</f>
        <v>0</v>
      </c>
    </row>
    <row r="687" ht="9" customHeight="1"/>
  </sheetData>
  <sheetProtection/>
  <mergeCells count="15">
    <mergeCell ref="E94:E96"/>
    <mergeCell ref="F94:F96"/>
    <mergeCell ref="B2:D2"/>
    <mergeCell ref="F11:F13"/>
    <mergeCell ref="C11:C13"/>
    <mergeCell ref="B10:C10"/>
    <mergeCell ref="A5:D6"/>
    <mergeCell ref="A11:A13"/>
    <mergeCell ref="B11:B13"/>
    <mergeCell ref="D11:D13"/>
    <mergeCell ref="E11:E13"/>
    <mergeCell ref="A94:A96"/>
    <mergeCell ref="B94:B96"/>
    <mergeCell ref="C94:C96"/>
    <mergeCell ref="D94:D96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2015-09-03T02:17:07Z</cp:lastPrinted>
  <dcterms:created xsi:type="dcterms:W3CDTF">1997-02-05T00:21:41Z</dcterms:created>
  <dcterms:modified xsi:type="dcterms:W3CDTF">2015-11-09T00:27:14Z</dcterms:modified>
  <cp:category/>
  <cp:version/>
  <cp:contentType/>
  <cp:contentStatus/>
</cp:coreProperties>
</file>